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LAVORO\PRATICHE\PR1982021_VVIA CdB_impianto Vamporazze\Osservazioni\materiali_CdB\Documenti per procedura VIA\Misura portata\per provincia\"/>
    </mc:Choice>
  </mc:AlternateContent>
  <xr:revisionPtr revIDLastSave="0" documentId="13_ncr:1_{C50BDD9E-A74A-4183-9B52-808D8F0AA1EE}" xr6:coauthVersionLast="47" xr6:coauthVersionMax="47" xr10:uidLastSave="{00000000-0000-0000-0000-000000000000}"/>
  <bookViews>
    <workbookView xWindow="-120" yWindow="-120" windowWidth="29040" windowHeight="15720" tabRatio="764" firstSheet="1" activeTab="3" xr2:uid="{00000000-000D-0000-FFFF-FFFF00000000}"/>
  </bookViews>
  <sheets>
    <sheet name="TOTALE VOLUMI DISTRETTI" sheetId="8" r:id="rId1"/>
    <sheet name="aprile" sheetId="2" r:id="rId2"/>
    <sheet name="maggio" sheetId="3" r:id="rId3"/>
    <sheet name="giugno" sheetId="4" r:id="rId4"/>
    <sheet name="luglio" sheetId="5" r:id="rId5"/>
    <sheet name="agosto" sheetId="6" r:id="rId6"/>
    <sheet name="settembre" sheetId="7" r:id="rId7"/>
    <sheet name="totale annuo" sheetId="13" r:id="rId8"/>
    <sheet name="SCARICHI" sheetId="12" r:id="rId9"/>
    <sheet name="SUPERFICI" sheetId="9" r:id="rId10"/>
    <sheet name="CANONI E CONCESSIONI" sheetId="10" r:id="rId11"/>
    <sheet name="indice irriguo zona" sheetId="11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U150" i="4" l="1"/>
  <c r="AU150" i="5"/>
  <c r="AU150" i="6"/>
  <c r="AU150" i="7"/>
  <c r="B35" i="11"/>
  <c r="B22" i="11"/>
  <c r="AT150" i="7"/>
  <c r="AT150" i="6"/>
  <c r="AT150" i="5"/>
  <c r="AT150" i="4"/>
  <c r="AC150" i="4"/>
  <c r="AW4" i="4" l="1"/>
  <c r="AY4" i="4" s="1"/>
  <c r="AW5" i="4"/>
  <c r="AY5" i="4" s="1"/>
  <c r="AW6" i="4"/>
  <c r="AY6" i="4" s="1"/>
  <c r="AW7" i="4"/>
  <c r="AY7" i="4" s="1"/>
  <c r="AW8" i="4"/>
  <c r="AY8" i="4" s="1"/>
  <c r="AW9" i="4"/>
  <c r="AY9" i="4" s="1"/>
  <c r="AW12" i="4"/>
  <c r="AY12" i="4" s="1"/>
  <c r="AW13" i="4"/>
  <c r="AY13" i="4"/>
  <c r="AW14" i="4"/>
  <c r="AY14" i="4" s="1"/>
  <c r="AW15" i="4"/>
  <c r="AY15" i="4" s="1"/>
  <c r="AW16" i="4"/>
  <c r="AY16" i="4" s="1"/>
  <c r="AW17" i="4"/>
  <c r="AY17" i="4" s="1"/>
  <c r="AW18" i="4"/>
  <c r="AY18" i="4" s="1"/>
  <c r="AW19" i="4"/>
  <c r="AY19" i="4" s="1"/>
  <c r="AW20" i="4"/>
  <c r="AY20" i="4" s="1"/>
  <c r="AW21" i="4"/>
  <c r="AY21" i="4"/>
  <c r="AW24" i="4"/>
  <c r="AY24" i="4" s="1"/>
  <c r="AW25" i="4"/>
  <c r="AY25" i="4" s="1"/>
  <c r="AW26" i="4"/>
  <c r="AY26" i="4"/>
  <c r="AW27" i="4"/>
  <c r="AY27" i="4" s="1"/>
  <c r="AW28" i="4"/>
  <c r="AY28" i="4"/>
  <c r="AW29" i="4"/>
  <c r="AY29" i="4" s="1"/>
  <c r="AW30" i="4"/>
  <c r="AY30" i="4"/>
  <c r="AW31" i="4"/>
  <c r="AY31" i="4" s="1"/>
  <c r="AW32" i="4"/>
  <c r="AY32" i="4"/>
  <c r="AW33" i="4"/>
  <c r="AY33" i="4" s="1"/>
  <c r="AW34" i="4"/>
  <c r="AY34" i="4"/>
  <c r="AW35" i="4"/>
  <c r="AY35" i="4" s="1"/>
  <c r="AW36" i="4"/>
  <c r="AY36" i="4"/>
  <c r="AW37" i="4"/>
  <c r="AY37" i="4" s="1"/>
  <c r="AW38" i="4"/>
  <c r="AY38" i="4" s="1"/>
  <c r="AW43" i="4"/>
  <c r="AY43" i="4" s="1"/>
  <c r="AW45" i="4"/>
  <c r="AY45" i="4" s="1"/>
  <c r="AW46" i="4"/>
  <c r="AY46" i="4" s="1"/>
  <c r="AW47" i="4"/>
  <c r="AY47" i="4" s="1"/>
  <c r="AW48" i="4"/>
  <c r="AY48" i="4" s="1"/>
  <c r="AW49" i="4"/>
  <c r="AY49" i="4" s="1"/>
  <c r="AW50" i="4"/>
  <c r="AY50" i="4"/>
  <c r="AW51" i="4"/>
  <c r="AY51" i="4" s="1"/>
  <c r="AW52" i="4"/>
  <c r="AY52" i="4" s="1"/>
  <c r="AW53" i="4"/>
  <c r="AY53" i="4" s="1"/>
  <c r="AW54" i="4"/>
  <c r="AY54" i="4" s="1"/>
  <c r="AW55" i="4"/>
  <c r="AY55" i="4" s="1"/>
  <c r="AW57" i="4"/>
  <c r="AY57" i="4"/>
  <c r="AW58" i="4"/>
  <c r="AY58" i="4" s="1"/>
  <c r="AW59" i="4"/>
  <c r="AY59" i="4"/>
  <c r="AW60" i="4"/>
  <c r="AY60" i="4" s="1"/>
  <c r="AW61" i="4"/>
  <c r="AY61" i="4" s="1"/>
  <c r="AW62" i="4"/>
  <c r="AY62" i="4" s="1"/>
  <c r="AW63" i="4"/>
  <c r="AY63" i="4"/>
  <c r="AW64" i="4"/>
  <c r="AY64" i="4" s="1"/>
  <c r="AW65" i="4"/>
  <c r="AY65" i="4"/>
  <c r="AW66" i="4"/>
  <c r="AY66" i="4" s="1"/>
  <c r="AW67" i="4"/>
  <c r="AY67" i="4"/>
  <c r="AW68" i="4"/>
  <c r="AY68" i="4" s="1"/>
  <c r="AW69" i="4"/>
  <c r="AY69" i="4"/>
  <c r="AW70" i="4"/>
  <c r="AY70" i="4" s="1"/>
  <c r="AW71" i="4"/>
  <c r="AY71" i="4" s="1"/>
  <c r="AW72" i="4"/>
  <c r="AY72" i="4" s="1"/>
  <c r="AW73" i="4"/>
  <c r="AY73" i="4"/>
  <c r="AW74" i="4"/>
  <c r="AY74" i="4" s="1"/>
  <c r="AW75" i="4"/>
  <c r="AY75" i="4" s="1"/>
  <c r="AW76" i="4"/>
  <c r="AY76" i="4" s="1"/>
  <c r="AW77" i="4"/>
  <c r="AY77" i="4" s="1"/>
  <c r="AW78" i="4"/>
  <c r="AY78" i="4" s="1"/>
  <c r="AW79" i="4"/>
  <c r="AY79" i="4" s="1"/>
  <c r="AW80" i="4"/>
  <c r="AY80" i="4" s="1"/>
  <c r="AW81" i="4"/>
  <c r="AY81" i="4" s="1"/>
  <c r="AW82" i="4"/>
  <c r="AY82" i="4" s="1"/>
  <c r="AW83" i="4"/>
  <c r="AY83" i="4"/>
  <c r="AW84" i="4"/>
  <c r="AY84" i="4" s="1"/>
  <c r="AW85" i="4"/>
  <c r="AY85" i="4" s="1"/>
  <c r="AW86" i="4"/>
  <c r="AY86" i="4" s="1"/>
  <c r="AW87" i="4"/>
  <c r="AY87" i="4" s="1"/>
  <c r="AW88" i="4"/>
  <c r="AY88" i="4" s="1"/>
  <c r="AW89" i="4"/>
  <c r="AY89" i="4" s="1"/>
  <c r="AW90" i="4"/>
  <c r="AY90" i="4" s="1"/>
  <c r="AW91" i="4"/>
  <c r="AY91" i="4"/>
  <c r="AW92" i="4"/>
  <c r="AY92" i="4" s="1"/>
  <c r="AW94" i="4"/>
  <c r="AY94" i="4" s="1"/>
  <c r="AW95" i="4"/>
  <c r="AY95" i="4" s="1"/>
  <c r="AW96" i="4"/>
  <c r="AY96" i="4"/>
  <c r="AW97" i="4"/>
  <c r="AY97" i="4" s="1"/>
  <c r="AW98" i="4"/>
  <c r="AY98" i="4"/>
  <c r="AW99" i="4"/>
  <c r="AY99" i="4" s="1"/>
  <c r="AW100" i="4"/>
  <c r="AY100" i="4"/>
  <c r="AW101" i="4"/>
  <c r="AY101" i="4" s="1"/>
  <c r="AW102" i="4"/>
  <c r="AY102" i="4"/>
  <c r="AW103" i="4"/>
  <c r="AY103" i="4" s="1"/>
  <c r="AW104" i="4"/>
  <c r="AY104" i="4" s="1"/>
  <c r="AW105" i="4"/>
  <c r="AY105" i="4" s="1"/>
  <c r="AW106" i="4"/>
  <c r="AY106" i="4"/>
  <c r="AW107" i="4"/>
  <c r="AY107" i="4" s="1"/>
  <c r="AW108" i="4"/>
  <c r="AY108" i="4" s="1"/>
  <c r="AW109" i="4"/>
  <c r="AY109" i="4" s="1"/>
  <c r="AW110" i="4"/>
  <c r="AY110" i="4" s="1"/>
  <c r="AW111" i="4"/>
  <c r="AY111" i="4" s="1"/>
  <c r="AW112" i="4"/>
  <c r="AY112" i="4" s="1"/>
  <c r="AW113" i="4"/>
  <c r="AY113" i="4" s="1"/>
  <c r="AW114" i="4"/>
  <c r="AY114" i="4" s="1"/>
  <c r="AW115" i="4"/>
  <c r="AY115" i="4" s="1"/>
  <c r="AW116" i="4"/>
  <c r="AY116" i="4"/>
  <c r="AW117" i="4"/>
  <c r="AY117" i="4" s="1"/>
  <c r="AW118" i="4"/>
  <c r="AY118" i="4" s="1"/>
  <c r="AW119" i="4"/>
  <c r="AY119" i="4" s="1"/>
  <c r="AW120" i="4"/>
  <c r="AY120" i="4" s="1"/>
  <c r="AW121" i="4"/>
  <c r="AY121" i="4" s="1"/>
  <c r="AW122" i="4"/>
  <c r="AY122" i="4"/>
  <c r="AW123" i="4"/>
  <c r="AY123" i="4" s="1"/>
  <c r="AW124" i="4"/>
  <c r="AY124" i="4"/>
  <c r="AW125" i="4"/>
  <c r="AY125" i="4" s="1"/>
  <c r="AW126" i="4"/>
  <c r="AY126" i="4" s="1"/>
  <c r="AW127" i="4"/>
  <c r="AY127" i="4" s="1"/>
  <c r="AW128" i="4"/>
  <c r="AY128" i="4"/>
  <c r="AW129" i="4"/>
  <c r="AY129" i="4" s="1"/>
  <c r="AW130" i="4"/>
  <c r="AY130" i="4"/>
  <c r="AW131" i="4"/>
  <c r="AY131" i="4" s="1"/>
  <c r="AW132" i="4"/>
  <c r="AY132" i="4"/>
  <c r="AW133" i="4"/>
  <c r="AY133" i="4" s="1"/>
  <c r="AW134" i="4"/>
  <c r="AY134" i="4"/>
  <c r="AW135" i="4"/>
  <c r="AY135" i="4" s="1"/>
  <c r="AW136" i="4"/>
  <c r="AY136" i="4" s="1"/>
  <c r="AW137" i="4"/>
  <c r="AY137" i="4" s="1"/>
  <c r="AW138" i="4"/>
  <c r="AY138" i="4"/>
  <c r="AW139" i="4"/>
  <c r="AY139" i="4" s="1"/>
  <c r="AW140" i="4"/>
  <c r="AY140" i="4" s="1"/>
  <c r="AW141" i="4"/>
  <c r="AY141" i="4" s="1"/>
  <c r="AW142" i="4"/>
  <c r="AY142" i="4" s="1"/>
  <c r="AW143" i="4"/>
  <c r="AY143" i="4" s="1"/>
  <c r="AW144" i="4"/>
  <c r="AY144" i="4" s="1"/>
  <c r="AW145" i="4"/>
  <c r="AY145" i="4" s="1"/>
  <c r="AW146" i="4"/>
  <c r="AY146" i="4" s="1"/>
  <c r="AW147" i="4"/>
  <c r="AY147" i="4" s="1"/>
  <c r="AW148" i="4"/>
  <c r="AY148" i="4"/>
  <c r="AW152" i="4"/>
  <c r="AY152" i="4" s="1"/>
  <c r="AW153" i="4"/>
  <c r="AY153" i="4" s="1"/>
  <c r="AW154" i="4"/>
  <c r="AY154" i="4" s="1"/>
  <c r="AQ150" i="4" l="1"/>
  <c r="AR39" i="4"/>
  <c r="Q5" i="13"/>
  <c r="P6" i="13"/>
  <c r="R6" i="13"/>
  <c r="S6" i="13"/>
  <c r="P7" i="13"/>
  <c r="Q8" i="13"/>
  <c r="R8" i="13"/>
  <c r="Q17" i="13"/>
  <c r="P19" i="13"/>
  <c r="R19" i="13"/>
  <c r="S19" i="13"/>
  <c r="P20" i="13"/>
  <c r="R20" i="13"/>
  <c r="S20" i="13"/>
  <c r="O24" i="13"/>
  <c r="R24" i="13"/>
  <c r="Q25" i="13"/>
  <c r="P26" i="13"/>
  <c r="R26" i="13"/>
  <c r="S26" i="13"/>
  <c r="Q27" i="13"/>
  <c r="S27" i="13"/>
  <c r="T29" i="13"/>
  <c r="Q32" i="13"/>
  <c r="S37" i="13"/>
  <c r="P38" i="13"/>
  <c r="S48" i="13"/>
  <c r="P49" i="13"/>
  <c r="S49" i="13"/>
  <c r="O50" i="13"/>
  <c r="P57" i="13"/>
  <c r="P63" i="13"/>
  <c r="Q63" i="13"/>
  <c r="Q64" i="13"/>
  <c r="Q66" i="13"/>
  <c r="P67" i="13"/>
  <c r="Q68" i="13"/>
  <c r="Q71" i="13"/>
  <c r="Q73" i="13"/>
  <c r="S73" i="13"/>
  <c r="Q74" i="13"/>
  <c r="Q75" i="13"/>
  <c r="Q77" i="13"/>
  <c r="R78" i="13"/>
  <c r="T78" i="13"/>
  <c r="Q79" i="13"/>
  <c r="Q80" i="13"/>
  <c r="Q83" i="13"/>
  <c r="S83" i="13"/>
  <c r="P84" i="13"/>
  <c r="Q84" i="13"/>
  <c r="Q86" i="13"/>
  <c r="Q87" i="13"/>
  <c r="S88" i="13"/>
  <c r="P89" i="13"/>
  <c r="R89" i="13"/>
  <c r="Q91" i="13"/>
  <c r="R95" i="13"/>
  <c r="T95" i="13"/>
  <c r="Q96" i="13"/>
  <c r="Q97" i="13"/>
  <c r="Q98" i="13"/>
  <c r="O99" i="13"/>
  <c r="T99" i="13"/>
  <c r="Q102" i="13"/>
  <c r="S105" i="13"/>
  <c r="Q106" i="13"/>
  <c r="Q108" i="13"/>
  <c r="Q110" i="13"/>
  <c r="R110" i="13"/>
  <c r="O111" i="13"/>
  <c r="Q113" i="13"/>
  <c r="R114" i="13"/>
  <c r="O115" i="13"/>
  <c r="Q117" i="13"/>
  <c r="Q118" i="13"/>
  <c r="R119" i="13"/>
  <c r="R120" i="13"/>
  <c r="S120" i="13"/>
  <c r="Q121" i="13"/>
  <c r="O126" i="13"/>
  <c r="Q129" i="13"/>
  <c r="Q130" i="13"/>
  <c r="R130" i="13"/>
  <c r="T130" i="13"/>
  <c r="P131" i="13"/>
  <c r="Q131" i="13"/>
  <c r="Q134" i="13"/>
  <c r="R135" i="13"/>
  <c r="P136" i="13"/>
  <c r="R136" i="13"/>
  <c r="O137" i="13"/>
  <c r="Q138" i="13"/>
  <c r="Q139" i="13"/>
  <c r="P140" i="13"/>
  <c r="Q140" i="13"/>
  <c r="R140" i="13"/>
  <c r="Q142" i="13"/>
  <c r="Q145" i="13"/>
  <c r="R146" i="13"/>
  <c r="S146" i="13"/>
  <c r="P153" i="13"/>
  <c r="Q153" i="13"/>
  <c r="R153" i="13"/>
  <c r="S153" i="13"/>
  <c r="G156" i="13"/>
  <c r="I156" i="13" s="1"/>
  <c r="I153" i="13"/>
  <c r="G153" i="13"/>
  <c r="G152" i="13"/>
  <c r="I152" i="13" s="1"/>
  <c r="M150" i="13"/>
  <c r="L150" i="13"/>
  <c r="D150" i="13"/>
  <c r="G148" i="13"/>
  <c r="I148" i="13" s="1"/>
  <c r="I147" i="13"/>
  <c r="G147" i="13"/>
  <c r="G146" i="13"/>
  <c r="I146" i="13" s="1"/>
  <c r="G145" i="13"/>
  <c r="I145" i="13" s="1"/>
  <c r="G144" i="13"/>
  <c r="I144" i="13" s="1"/>
  <c r="G143" i="13"/>
  <c r="I143" i="13" s="1"/>
  <c r="G142" i="13"/>
  <c r="I142" i="13" s="1"/>
  <c r="G141" i="13"/>
  <c r="I141" i="13" s="1"/>
  <c r="G140" i="13"/>
  <c r="I140" i="13" s="1"/>
  <c r="G139" i="13"/>
  <c r="I139" i="13" s="1"/>
  <c r="G138" i="13"/>
  <c r="I138" i="13" s="1"/>
  <c r="G137" i="13"/>
  <c r="I137" i="13" s="1"/>
  <c r="G136" i="13"/>
  <c r="I136" i="13" s="1"/>
  <c r="G135" i="13"/>
  <c r="I135" i="13" s="1"/>
  <c r="G134" i="13"/>
  <c r="I134" i="13" s="1"/>
  <c r="G133" i="13"/>
  <c r="I133" i="13" s="1"/>
  <c r="G132" i="13"/>
  <c r="I132" i="13" s="1"/>
  <c r="G131" i="13"/>
  <c r="I131" i="13" s="1"/>
  <c r="G130" i="13"/>
  <c r="I130" i="13" s="1"/>
  <c r="G129" i="13"/>
  <c r="I129" i="13" s="1"/>
  <c r="G128" i="13"/>
  <c r="I128" i="13" s="1"/>
  <c r="I127" i="13"/>
  <c r="G127" i="13"/>
  <c r="G126" i="13"/>
  <c r="I126" i="13" s="1"/>
  <c r="G125" i="13"/>
  <c r="I125" i="13" s="1"/>
  <c r="G124" i="13"/>
  <c r="I124" i="13" s="1"/>
  <c r="I123" i="13"/>
  <c r="G123" i="13"/>
  <c r="G122" i="13"/>
  <c r="I122" i="13" s="1"/>
  <c r="G121" i="13"/>
  <c r="I121" i="13" s="1"/>
  <c r="G120" i="13"/>
  <c r="I120" i="13" s="1"/>
  <c r="I119" i="13"/>
  <c r="G119" i="13"/>
  <c r="G118" i="13"/>
  <c r="I118" i="13" s="1"/>
  <c r="G117" i="13"/>
  <c r="I117" i="13" s="1"/>
  <c r="G116" i="13"/>
  <c r="I116" i="13" s="1"/>
  <c r="G115" i="13"/>
  <c r="I115" i="13" s="1"/>
  <c r="G114" i="13"/>
  <c r="I114" i="13" s="1"/>
  <c r="G113" i="13"/>
  <c r="I113" i="13" s="1"/>
  <c r="G112" i="13"/>
  <c r="I112" i="13" s="1"/>
  <c r="G111" i="13"/>
  <c r="I111" i="13" s="1"/>
  <c r="G110" i="13"/>
  <c r="I110" i="13" s="1"/>
  <c r="G109" i="13"/>
  <c r="I109" i="13" s="1"/>
  <c r="G108" i="13"/>
  <c r="I108" i="13" s="1"/>
  <c r="G107" i="13"/>
  <c r="I107" i="13" s="1"/>
  <c r="G106" i="13"/>
  <c r="I106" i="13" s="1"/>
  <c r="G105" i="13"/>
  <c r="I105" i="13" s="1"/>
  <c r="G104" i="13"/>
  <c r="I104" i="13" s="1"/>
  <c r="G103" i="13"/>
  <c r="I103" i="13" s="1"/>
  <c r="G102" i="13"/>
  <c r="I102" i="13" s="1"/>
  <c r="G101" i="13"/>
  <c r="I101" i="13" s="1"/>
  <c r="G100" i="13"/>
  <c r="I100" i="13" s="1"/>
  <c r="I99" i="13"/>
  <c r="G99" i="13"/>
  <c r="G98" i="13"/>
  <c r="I98" i="13" s="1"/>
  <c r="G97" i="13"/>
  <c r="I97" i="13" s="1"/>
  <c r="G96" i="13"/>
  <c r="I96" i="13" s="1"/>
  <c r="G95" i="13"/>
  <c r="I95" i="13" s="1"/>
  <c r="G94" i="13"/>
  <c r="I94" i="13" s="1"/>
  <c r="G92" i="13"/>
  <c r="I92" i="13" s="1"/>
  <c r="G91" i="13"/>
  <c r="I91" i="13" s="1"/>
  <c r="G90" i="13"/>
  <c r="I90" i="13" s="1"/>
  <c r="G89" i="13"/>
  <c r="I89" i="13" s="1"/>
  <c r="I88" i="13"/>
  <c r="G88" i="13"/>
  <c r="G87" i="13"/>
  <c r="I87" i="13" s="1"/>
  <c r="G86" i="13"/>
  <c r="I86" i="13" s="1"/>
  <c r="G85" i="13"/>
  <c r="I85" i="13" s="1"/>
  <c r="I84" i="13"/>
  <c r="G84" i="13"/>
  <c r="G83" i="13"/>
  <c r="I83" i="13" s="1"/>
  <c r="G82" i="13"/>
  <c r="I82" i="13" s="1"/>
  <c r="G81" i="13"/>
  <c r="I81" i="13" s="1"/>
  <c r="I80" i="13"/>
  <c r="G80" i="13"/>
  <c r="G79" i="13"/>
  <c r="I79" i="13" s="1"/>
  <c r="G78" i="13"/>
  <c r="I78" i="13" s="1"/>
  <c r="G77" i="13"/>
  <c r="I77" i="13" s="1"/>
  <c r="G76" i="13"/>
  <c r="I76" i="13" s="1"/>
  <c r="G75" i="13"/>
  <c r="I75" i="13" s="1"/>
  <c r="G74" i="13"/>
  <c r="I74" i="13" s="1"/>
  <c r="G73" i="13"/>
  <c r="I73" i="13" s="1"/>
  <c r="G72" i="13"/>
  <c r="I72" i="13" s="1"/>
  <c r="G71" i="13"/>
  <c r="I71" i="13" s="1"/>
  <c r="G70" i="13"/>
  <c r="I70" i="13" s="1"/>
  <c r="G69" i="13"/>
  <c r="I69" i="13" s="1"/>
  <c r="G68" i="13"/>
  <c r="I68" i="13" s="1"/>
  <c r="G67" i="13"/>
  <c r="I67" i="13" s="1"/>
  <c r="G66" i="13"/>
  <c r="I66" i="13" s="1"/>
  <c r="G65" i="13"/>
  <c r="I65" i="13" s="1"/>
  <c r="G64" i="13"/>
  <c r="I64" i="13" s="1"/>
  <c r="G63" i="13"/>
  <c r="I63" i="13" s="1"/>
  <c r="G62" i="13"/>
  <c r="I62" i="13" s="1"/>
  <c r="G61" i="13"/>
  <c r="I61" i="13" s="1"/>
  <c r="I60" i="13"/>
  <c r="G60" i="13"/>
  <c r="G59" i="13"/>
  <c r="I59" i="13" s="1"/>
  <c r="G58" i="13"/>
  <c r="I58" i="13" s="1"/>
  <c r="G57" i="13"/>
  <c r="G43" i="13"/>
  <c r="I43" i="13" s="1"/>
  <c r="G39" i="13"/>
  <c r="J41" i="13" s="1"/>
  <c r="G26" i="13"/>
  <c r="I26" i="13" s="1"/>
  <c r="G25" i="13"/>
  <c r="I25" i="13" s="1"/>
  <c r="G24" i="13"/>
  <c r="K39" i="13" s="1"/>
  <c r="G20" i="13"/>
  <c r="I20" i="13" s="1"/>
  <c r="G19" i="13"/>
  <c r="I19" i="13" s="1"/>
  <c r="G18" i="13"/>
  <c r="I18" i="13" s="1"/>
  <c r="G17" i="13"/>
  <c r="I17" i="13" s="1"/>
  <c r="G16" i="13"/>
  <c r="G15" i="13"/>
  <c r="I15" i="13" s="1"/>
  <c r="G14" i="13"/>
  <c r="I14" i="13" s="1"/>
  <c r="G13" i="13"/>
  <c r="I13" i="13" s="1"/>
  <c r="G8" i="13"/>
  <c r="I8" i="13" s="1"/>
  <c r="I7" i="13"/>
  <c r="G7" i="13"/>
  <c r="G6" i="13"/>
  <c r="I6" i="13" s="1"/>
  <c r="G5" i="13"/>
  <c r="G4" i="13"/>
  <c r="I4" i="13" s="1"/>
  <c r="AW154" i="2"/>
  <c r="AY154" i="2" s="1"/>
  <c r="O154" i="13" s="1"/>
  <c r="AW153" i="2"/>
  <c r="AY153" i="2" s="1"/>
  <c r="O153" i="13" s="1"/>
  <c r="AW152" i="2"/>
  <c r="AY152" i="2" s="1"/>
  <c r="O152" i="13" s="1"/>
  <c r="AY148" i="2"/>
  <c r="O148" i="13" s="1"/>
  <c r="AW148" i="2"/>
  <c r="AW147" i="2"/>
  <c r="AY147" i="2" s="1"/>
  <c r="O147" i="13" s="1"/>
  <c r="AW146" i="2"/>
  <c r="AY146" i="2" s="1"/>
  <c r="O146" i="13" s="1"/>
  <c r="AW145" i="2"/>
  <c r="AY145" i="2" s="1"/>
  <c r="O145" i="13" s="1"/>
  <c r="AW144" i="2"/>
  <c r="AY144" i="2" s="1"/>
  <c r="O144" i="13" s="1"/>
  <c r="AW143" i="2"/>
  <c r="AY143" i="2" s="1"/>
  <c r="O143" i="13" s="1"/>
  <c r="AW142" i="2"/>
  <c r="AY142" i="2" s="1"/>
  <c r="O142" i="13" s="1"/>
  <c r="AW141" i="2"/>
  <c r="AY141" i="2" s="1"/>
  <c r="O141" i="13" s="1"/>
  <c r="AY140" i="2"/>
  <c r="O140" i="13" s="1"/>
  <c r="AW140" i="2"/>
  <c r="AW139" i="2"/>
  <c r="AY139" i="2" s="1"/>
  <c r="O139" i="13" s="1"/>
  <c r="AW138" i="2"/>
  <c r="AY138" i="2" s="1"/>
  <c r="O138" i="13" s="1"/>
  <c r="AY137" i="2"/>
  <c r="AW137" i="2"/>
  <c r="AW136" i="2"/>
  <c r="AY136" i="2" s="1"/>
  <c r="O136" i="13" s="1"/>
  <c r="AW135" i="2"/>
  <c r="AY135" i="2" s="1"/>
  <c r="O135" i="13" s="1"/>
  <c r="AW134" i="2"/>
  <c r="AY134" i="2" s="1"/>
  <c r="O134" i="13" s="1"/>
  <c r="AW133" i="2"/>
  <c r="AY133" i="2" s="1"/>
  <c r="O133" i="13" s="1"/>
  <c r="AW132" i="2"/>
  <c r="AY132" i="2" s="1"/>
  <c r="O132" i="13" s="1"/>
  <c r="AW131" i="2"/>
  <c r="AY131" i="2" s="1"/>
  <c r="O131" i="13" s="1"/>
  <c r="AW130" i="2"/>
  <c r="AY130" i="2" s="1"/>
  <c r="O130" i="13" s="1"/>
  <c r="AY129" i="2"/>
  <c r="O129" i="13" s="1"/>
  <c r="AW129" i="2"/>
  <c r="AY128" i="2"/>
  <c r="O128" i="13" s="1"/>
  <c r="AW128" i="2"/>
  <c r="AW127" i="2"/>
  <c r="AY127" i="2" s="1"/>
  <c r="O127" i="13" s="1"/>
  <c r="AW126" i="2"/>
  <c r="AY126" i="2" s="1"/>
  <c r="AW125" i="2"/>
  <c r="AY125" i="2" s="1"/>
  <c r="O125" i="13" s="1"/>
  <c r="AW124" i="2"/>
  <c r="AY124" i="2" s="1"/>
  <c r="O124" i="13" s="1"/>
  <c r="AW123" i="2"/>
  <c r="AY123" i="2" s="1"/>
  <c r="O123" i="13" s="1"/>
  <c r="AW122" i="2"/>
  <c r="AY122" i="2" s="1"/>
  <c r="O122" i="13" s="1"/>
  <c r="AW121" i="2"/>
  <c r="AY121" i="2" s="1"/>
  <c r="O121" i="13" s="1"/>
  <c r="AW120" i="2"/>
  <c r="AY120" i="2" s="1"/>
  <c r="O120" i="13" s="1"/>
  <c r="AW119" i="2"/>
  <c r="AY119" i="2" s="1"/>
  <c r="O119" i="13" s="1"/>
  <c r="AW118" i="2"/>
  <c r="AY118" i="2" s="1"/>
  <c r="O118" i="13" s="1"/>
  <c r="AY117" i="2"/>
  <c r="O117" i="13" s="1"/>
  <c r="AW117" i="2"/>
  <c r="AY116" i="2"/>
  <c r="O116" i="13" s="1"/>
  <c r="AW116" i="2"/>
  <c r="AW115" i="2"/>
  <c r="AY115" i="2" s="1"/>
  <c r="AW114" i="2"/>
  <c r="AY114" i="2" s="1"/>
  <c r="O114" i="13" s="1"/>
  <c r="AW113" i="2"/>
  <c r="AY113" i="2" s="1"/>
  <c r="O113" i="13" s="1"/>
  <c r="AW112" i="2"/>
  <c r="AY112" i="2" s="1"/>
  <c r="O112" i="13" s="1"/>
  <c r="AW111" i="2"/>
  <c r="AY111" i="2" s="1"/>
  <c r="AW110" i="2"/>
  <c r="AY110" i="2" s="1"/>
  <c r="O110" i="13" s="1"/>
  <c r="AW109" i="2"/>
  <c r="AY109" i="2" s="1"/>
  <c r="O109" i="13" s="1"/>
  <c r="AY108" i="2"/>
  <c r="O108" i="13" s="1"/>
  <c r="AW108" i="2"/>
  <c r="AW107" i="2"/>
  <c r="AY107" i="2" s="1"/>
  <c r="O107" i="13" s="1"/>
  <c r="AW106" i="2"/>
  <c r="AY106" i="2" s="1"/>
  <c r="O106" i="13" s="1"/>
  <c r="AY105" i="2"/>
  <c r="O105" i="13" s="1"/>
  <c r="AW105" i="2"/>
  <c r="AW104" i="2"/>
  <c r="AY104" i="2" s="1"/>
  <c r="O104" i="13" s="1"/>
  <c r="AW103" i="2"/>
  <c r="AY103" i="2" s="1"/>
  <c r="O103" i="13" s="1"/>
  <c r="AW102" i="2"/>
  <c r="AY102" i="2" s="1"/>
  <c r="O102" i="13" s="1"/>
  <c r="AW101" i="2"/>
  <c r="AY101" i="2" s="1"/>
  <c r="O101" i="13" s="1"/>
  <c r="AW100" i="2"/>
  <c r="AY100" i="2" s="1"/>
  <c r="O100" i="13" s="1"/>
  <c r="AW99" i="2"/>
  <c r="AY99" i="2" s="1"/>
  <c r="AW98" i="2"/>
  <c r="AY98" i="2" s="1"/>
  <c r="O98" i="13" s="1"/>
  <c r="AY97" i="2"/>
  <c r="O97" i="13" s="1"/>
  <c r="AW97" i="2"/>
  <c r="AY96" i="2"/>
  <c r="O96" i="13" s="1"/>
  <c r="AW96" i="2"/>
  <c r="AW95" i="2"/>
  <c r="AY95" i="2" s="1"/>
  <c r="O95" i="13" s="1"/>
  <c r="AW94" i="2"/>
  <c r="AY94" i="2" s="1"/>
  <c r="O94" i="13" s="1"/>
  <c r="AW92" i="2"/>
  <c r="AY92" i="2" s="1"/>
  <c r="O92" i="13" s="1"/>
  <c r="AW91" i="2"/>
  <c r="AY91" i="2" s="1"/>
  <c r="O91" i="13" s="1"/>
  <c r="AW90" i="2"/>
  <c r="AY90" i="2" s="1"/>
  <c r="O90" i="13" s="1"/>
  <c r="AW89" i="2"/>
  <c r="AY89" i="2" s="1"/>
  <c r="O89" i="13" s="1"/>
  <c r="AW88" i="2"/>
  <c r="AY88" i="2" s="1"/>
  <c r="O88" i="13" s="1"/>
  <c r="AW87" i="2"/>
  <c r="AY87" i="2" s="1"/>
  <c r="O87" i="13" s="1"/>
  <c r="AW86" i="2"/>
  <c r="AY86" i="2" s="1"/>
  <c r="O86" i="13" s="1"/>
  <c r="AW85" i="2"/>
  <c r="AY85" i="2" s="1"/>
  <c r="O85" i="13" s="1"/>
  <c r="AY84" i="2"/>
  <c r="O84" i="13" s="1"/>
  <c r="AW84" i="2"/>
  <c r="AY83" i="2"/>
  <c r="O83" i="13" s="1"/>
  <c r="AW83" i="2"/>
  <c r="AW82" i="2"/>
  <c r="AY82" i="2" s="1"/>
  <c r="O82" i="13" s="1"/>
  <c r="AW81" i="2"/>
  <c r="AY81" i="2" s="1"/>
  <c r="O81" i="13" s="1"/>
  <c r="AW80" i="2"/>
  <c r="AY80" i="2" s="1"/>
  <c r="O80" i="13" s="1"/>
  <c r="AW79" i="2"/>
  <c r="AY79" i="2" s="1"/>
  <c r="O79" i="13" s="1"/>
  <c r="AW78" i="2"/>
  <c r="AY78" i="2" s="1"/>
  <c r="O78" i="13" s="1"/>
  <c r="AW77" i="2"/>
  <c r="AY77" i="2" s="1"/>
  <c r="O77" i="13" s="1"/>
  <c r="AW76" i="2"/>
  <c r="AY76" i="2" s="1"/>
  <c r="O76" i="13" s="1"/>
  <c r="AY75" i="2"/>
  <c r="O75" i="13" s="1"/>
  <c r="AW75" i="2"/>
  <c r="AW74" i="2"/>
  <c r="AY74" i="2" s="1"/>
  <c r="O74" i="13" s="1"/>
  <c r="AW73" i="2"/>
  <c r="AY73" i="2" s="1"/>
  <c r="O73" i="13" s="1"/>
  <c r="AY72" i="2"/>
  <c r="O72" i="13" s="1"/>
  <c r="AW72" i="2"/>
  <c r="AW71" i="2"/>
  <c r="AY71" i="2" s="1"/>
  <c r="O71" i="13" s="1"/>
  <c r="AW70" i="2"/>
  <c r="AY70" i="2" s="1"/>
  <c r="O70" i="13" s="1"/>
  <c r="AW69" i="2"/>
  <c r="AY69" i="2" s="1"/>
  <c r="O69" i="13" s="1"/>
  <c r="AW68" i="2"/>
  <c r="AY68" i="2" s="1"/>
  <c r="O68" i="13" s="1"/>
  <c r="AW67" i="2"/>
  <c r="AY67" i="2" s="1"/>
  <c r="O67" i="13" s="1"/>
  <c r="AW66" i="2"/>
  <c r="AY66" i="2" s="1"/>
  <c r="O66" i="13" s="1"/>
  <c r="AW65" i="2"/>
  <c r="AY65" i="2" s="1"/>
  <c r="O65" i="13" s="1"/>
  <c r="AY64" i="2"/>
  <c r="O64" i="13" s="1"/>
  <c r="AW64" i="2"/>
  <c r="AY63" i="2"/>
  <c r="O63" i="13" s="1"/>
  <c r="AW63" i="2"/>
  <c r="AW62" i="2"/>
  <c r="AY62" i="2" s="1"/>
  <c r="O62" i="13" s="1"/>
  <c r="AW61" i="2"/>
  <c r="AY61" i="2" s="1"/>
  <c r="O61" i="13" s="1"/>
  <c r="AW60" i="2"/>
  <c r="AY60" i="2" s="1"/>
  <c r="O60" i="13" s="1"/>
  <c r="AW59" i="2"/>
  <c r="AY59" i="2" s="1"/>
  <c r="O59" i="13" s="1"/>
  <c r="AW58" i="2"/>
  <c r="AY58" i="2" s="1"/>
  <c r="O58" i="13" s="1"/>
  <c r="AW57" i="2"/>
  <c r="AY57" i="2" s="1"/>
  <c r="O57" i="13" s="1"/>
  <c r="AW55" i="2"/>
  <c r="AY55" i="2" s="1"/>
  <c r="O55" i="13" s="1"/>
  <c r="AW54" i="2"/>
  <c r="AY54" i="2" s="1"/>
  <c r="O54" i="13" s="1"/>
  <c r="AW53" i="2"/>
  <c r="AY53" i="2" s="1"/>
  <c r="O53" i="13" s="1"/>
  <c r="AW52" i="2"/>
  <c r="AY52" i="2" s="1"/>
  <c r="O52" i="13" s="1"/>
  <c r="AY51" i="2"/>
  <c r="O51" i="13" s="1"/>
  <c r="AW51" i="2"/>
  <c r="AY50" i="2"/>
  <c r="AW50" i="2"/>
  <c r="AW49" i="2"/>
  <c r="AY49" i="2" s="1"/>
  <c r="O49" i="13" s="1"/>
  <c r="AW48" i="2"/>
  <c r="AY48" i="2" s="1"/>
  <c r="O48" i="13" s="1"/>
  <c r="AW47" i="2"/>
  <c r="AY47" i="2" s="1"/>
  <c r="O47" i="13" s="1"/>
  <c r="AW46" i="2"/>
  <c r="AY46" i="2" s="1"/>
  <c r="O46" i="13" s="1"/>
  <c r="AW45" i="2"/>
  <c r="AY45" i="2" s="1"/>
  <c r="O45" i="13" s="1"/>
  <c r="AW43" i="2"/>
  <c r="AY43" i="2" s="1"/>
  <c r="O43" i="13" s="1"/>
  <c r="AY38" i="2"/>
  <c r="O38" i="13" s="1"/>
  <c r="AW38" i="2"/>
  <c r="AW37" i="2"/>
  <c r="AY37" i="2" s="1"/>
  <c r="O37" i="13" s="1"/>
  <c r="AW36" i="2"/>
  <c r="AY36" i="2" s="1"/>
  <c r="O36" i="13" s="1"/>
  <c r="AY35" i="2"/>
  <c r="O35" i="13" s="1"/>
  <c r="AW35" i="2"/>
  <c r="AW34" i="2"/>
  <c r="AY34" i="2" s="1"/>
  <c r="O34" i="13" s="1"/>
  <c r="AW33" i="2"/>
  <c r="AY33" i="2" s="1"/>
  <c r="O33" i="13" s="1"/>
  <c r="AW32" i="2"/>
  <c r="AY32" i="2" s="1"/>
  <c r="O32" i="13" s="1"/>
  <c r="AW31" i="2"/>
  <c r="AY31" i="2" s="1"/>
  <c r="O31" i="13" s="1"/>
  <c r="AW30" i="2"/>
  <c r="AY30" i="2" s="1"/>
  <c r="O30" i="13" s="1"/>
  <c r="AW29" i="2"/>
  <c r="AY29" i="2" s="1"/>
  <c r="O29" i="13" s="1"/>
  <c r="AW28" i="2"/>
  <c r="AY28" i="2" s="1"/>
  <c r="AY27" i="2"/>
  <c r="O27" i="13" s="1"/>
  <c r="AW27" i="2"/>
  <c r="AY26" i="2"/>
  <c r="O26" i="13" s="1"/>
  <c r="AW26" i="2"/>
  <c r="AW25" i="2"/>
  <c r="AY25" i="2" s="1"/>
  <c r="O25" i="13" s="1"/>
  <c r="AW24" i="2"/>
  <c r="AY24" i="2" s="1"/>
  <c r="AW21" i="2"/>
  <c r="AY21" i="2" s="1"/>
  <c r="AW20" i="2"/>
  <c r="AY20" i="2" s="1"/>
  <c r="O20" i="13" s="1"/>
  <c r="AW19" i="2"/>
  <c r="AY19" i="2" s="1"/>
  <c r="O19" i="13" s="1"/>
  <c r="AW18" i="2"/>
  <c r="AY18" i="2" s="1"/>
  <c r="O18" i="13" s="1"/>
  <c r="AW17" i="2"/>
  <c r="AY17" i="2" s="1"/>
  <c r="O17" i="13" s="1"/>
  <c r="AW16" i="2"/>
  <c r="AY16" i="2" s="1"/>
  <c r="O16" i="13" s="1"/>
  <c r="AW15" i="2"/>
  <c r="AY15" i="2" s="1"/>
  <c r="O15" i="13" s="1"/>
  <c r="AY14" i="2"/>
  <c r="O14" i="13" s="1"/>
  <c r="AW14" i="2"/>
  <c r="AY13" i="2"/>
  <c r="O13" i="13" s="1"/>
  <c r="AW13" i="2"/>
  <c r="AW12" i="2"/>
  <c r="AY12" i="2" s="1"/>
  <c r="AW9" i="2"/>
  <c r="AY9" i="2" s="1"/>
  <c r="AW8" i="2"/>
  <c r="AY8" i="2" s="1"/>
  <c r="O8" i="13" s="1"/>
  <c r="AW7" i="2"/>
  <c r="AY7" i="2" s="1"/>
  <c r="O7" i="13" s="1"/>
  <c r="AW6" i="2"/>
  <c r="AY6" i="2" s="1"/>
  <c r="O6" i="13" s="1"/>
  <c r="AW5" i="2"/>
  <c r="AY5" i="2" s="1"/>
  <c r="O5" i="13" s="1"/>
  <c r="AY4" i="2"/>
  <c r="O4" i="13" s="1"/>
  <c r="AW4" i="2"/>
  <c r="AW154" i="3"/>
  <c r="AY154" i="3" s="1"/>
  <c r="P154" i="13" s="1"/>
  <c r="AW153" i="3"/>
  <c r="AY153" i="3" s="1"/>
  <c r="AW152" i="3"/>
  <c r="AY152" i="3" s="1"/>
  <c r="P152" i="13" s="1"/>
  <c r="AW148" i="3"/>
  <c r="AY148" i="3" s="1"/>
  <c r="P148" i="13" s="1"/>
  <c r="AW147" i="3"/>
  <c r="AY147" i="3" s="1"/>
  <c r="P147" i="13" s="1"/>
  <c r="AW146" i="3"/>
  <c r="AY146" i="3" s="1"/>
  <c r="P146" i="13" s="1"/>
  <c r="AW145" i="3"/>
  <c r="AY145" i="3" s="1"/>
  <c r="P145" i="13" s="1"/>
  <c r="AW144" i="3"/>
  <c r="AY144" i="3" s="1"/>
  <c r="P144" i="13" s="1"/>
  <c r="AW143" i="3"/>
  <c r="AY143" i="3" s="1"/>
  <c r="P143" i="13" s="1"/>
  <c r="AW142" i="3"/>
  <c r="AY142" i="3" s="1"/>
  <c r="P142" i="13" s="1"/>
  <c r="AW141" i="3"/>
  <c r="AY141" i="3" s="1"/>
  <c r="P141" i="13" s="1"/>
  <c r="AW140" i="3"/>
  <c r="AY140" i="3" s="1"/>
  <c r="AW139" i="3"/>
  <c r="AY139" i="3" s="1"/>
  <c r="P139" i="13" s="1"/>
  <c r="AW138" i="3"/>
  <c r="AY138" i="3" s="1"/>
  <c r="P138" i="13" s="1"/>
  <c r="AW137" i="3"/>
  <c r="AY137" i="3" s="1"/>
  <c r="P137" i="13" s="1"/>
  <c r="AW136" i="3"/>
  <c r="AY136" i="3" s="1"/>
  <c r="AW135" i="3"/>
  <c r="AY135" i="3" s="1"/>
  <c r="P135" i="13" s="1"/>
  <c r="AW134" i="3"/>
  <c r="AY134" i="3" s="1"/>
  <c r="P134" i="13" s="1"/>
  <c r="AY133" i="3"/>
  <c r="P133" i="13" s="1"/>
  <c r="AW133" i="3"/>
  <c r="AW132" i="3"/>
  <c r="AY132" i="3" s="1"/>
  <c r="P132" i="13" s="1"/>
  <c r="AW131" i="3"/>
  <c r="AY131" i="3" s="1"/>
  <c r="AW130" i="3"/>
  <c r="AY130" i="3" s="1"/>
  <c r="P130" i="13" s="1"/>
  <c r="AY129" i="3"/>
  <c r="P129" i="13" s="1"/>
  <c r="AW129" i="3"/>
  <c r="AW128" i="3"/>
  <c r="AY128" i="3" s="1"/>
  <c r="P128" i="13" s="1"/>
  <c r="AW127" i="3"/>
  <c r="AY127" i="3" s="1"/>
  <c r="P127" i="13" s="1"/>
  <c r="AW126" i="3"/>
  <c r="AY126" i="3" s="1"/>
  <c r="P126" i="13" s="1"/>
  <c r="AY125" i="3"/>
  <c r="P125" i="13" s="1"/>
  <c r="AW125" i="3"/>
  <c r="AW124" i="3"/>
  <c r="AY124" i="3" s="1"/>
  <c r="P124" i="13" s="1"/>
  <c r="AW123" i="3"/>
  <c r="AY123" i="3" s="1"/>
  <c r="P123" i="13" s="1"/>
  <c r="AW122" i="3"/>
  <c r="AY122" i="3" s="1"/>
  <c r="P122" i="13" s="1"/>
  <c r="AW121" i="3"/>
  <c r="AY121" i="3" s="1"/>
  <c r="P121" i="13" s="1"/>
  <c r="AW120" i="3"/>
  <c r="AY120" i="3" s="1"/>
  <c r="P120" i="13" s="1"/>
  <c r="AW119" i="3"/>
  <c r="AY119" i="3" s="1"/>
  <c r="P119" i="13" s="1"/>
  <c r="AW118" i="3"/>
  <c r="AY118" i="3" s="1"/>
  <c r="P118" i="13" s="1"/>
  <c r="AW117" i="3"/>
  <c r="AY117" i="3" s="1"/>
  <c r="P117" i="13" s="1"/>
  <c r="AW116" i="3"/>
  <c r="AY116" i="3" s="1"/>
  <c r="P116" i="13" s="1"/>
  <c r="AW115" i="3"/>
  <c r="AY115" i="3" s="1"/>
  <c r="P115" i="13" s="1"/>
  <c r="AW114" i="3"/>
  <c r="AY114" i="3" s="1"/>
  <c r="P114" i="13" s="1"/>
  <c r="AY113" i="3"/>
  <c r="P113" i="13" s="1"/>
  <c r="AW113" i="3"/>
  <c r="AW112" i="3"/>
  <c r="AY112" i="3" s="1"/>
  <c r="P112" i="13" s="1"/>
  <c r="AW111" i="3"/>
  <c r="AY111" i="3" s="1"/>
  <c r="P111" i="13" s="1"/>
  <c r="AW110" i="3"/>
  <c r="AY110" i="3" s="1"/>
  <c r="P110" i="13" s="1"/>
  <c r="AW109" i="3"/>
  <c r="AY109" i="3" s="1"/>
  <c r="P109" i="13" s="1"/>
  <c r="AW108" i="3"/>
  <c r="AY108" i="3" s="1"/>
  <c r="P108" i="13" s="1"/>
  <c r="AW107" i="3"/>
  <c r="AY107" i="3" s="1"/>
  <c r="P107" i="13" s="1"/>
  <c r="AW106" i="3"/>
  <c r="AY106" i="3" s="1"/>
  <c r="P106" i="13" s="1"/>
  <c r="AW105" i="3"/>
  <c r="AY105" i="3" s="1"/>
  <c r="P105" i="13" s="1"/>
  <c r="AW104" i="3"/>
  <c r="AY104" i="3" s="1"/>
  <c r="P104" i="13" s="1"/>
  <c r="AW103" i="3"/>
  <c r="AY103" i="3" s="1"/>
  <c r="P103" i="13" s="1"/>
  <c r="AW102" i="3"/>
  <c r="AY102" i="3" s="1"/>
  <c r="P102" i="13" s="1"/>
  <c r="AW101" i="3"/>
  <c r="AY101" i="3" s="1"/>
  <c r="P101" i="13" s="1"/>
  <c r="AW100" i="3"/>
  <c r="AY100" i="3" s="1"/>
  <c r="P100" i="13" s="1"/>
  <c r="AW99" i="3"/>
  <c r="AY99" i="3" s="1"/>
  <c r="P99" i="13" s="1"/>
  <c r="AW98" i="3"/>
  <c r="AY98" i="3" s="1"/>
  <c r="P98" i="13" s="1"/>
  <c r="AW97" i="3"/>
  <c r="AY97" i="3" s="1"/>
  <c r="P97" i="13" s="1"/>
  <c r="AW96" i="3"/>
  <c r="AY96" i="3" s="1"/>
  <c r="P96" i="13" s="1"/>
  <c r="AW95" i="3"/>
  <c r="AY95" i="3" s="1"/>
  <c r="P95" i="13" s="1"/>
  <c r="AW94" i="3"/>
  <c r="AY94" i="3" s="1"/>
  <c r="P94" i="13" s="1"/>
  <c r="AW92" i="3"/>
  <c r="AY92" i="3" s="1"/>
  <c r="P92" i="13" s="1"/>
  <c r="AW91" i="3"/>
  <c r="AY91" i="3" s="1"/>
  <c r="P91" i="13" s="1"/>
  <c r="AW90" i="3"/>
  <c r="AY90" i="3" s="1"/>
  <c r="P90" i="13" s="1"/>
  <c r="AW89" i="3"/>
  <c r="AY89" i="3" s="1"/>
  <c r="AW88" i="3"/>
  <c r="AY88" i="3" s="1"/>
  <c r="P88" i="13" s="1"/>
  <c r="AW87" i="3"/>
  <c r="AY87" i="3" s="1"/>
  <c r="P87" i="13" s="1"/>
  <c r="AW86" i="3"/>
  <c r="AY86" i="3" s="1"/>
  <c r="P86" i="13" s="1"/>
  <c r="AW85" i="3"/>
  <c r="AY85" i="3" s="1"/>
  <c r="P85" i="13" s="1"/>
  <c r="AW84" i="3"/>
  <c r="AY84" i="3" s="1"/>
  <c r="AW83" i="3"/>
  <c r="AY83" i="3" s="1"/>
  <c r="P83" i="13" s="1"/>
  <c r="AW82" i="3"/>
  <c r="AY82" i="3" s="1"/>
  <c r="P82" i="13" s="1"/>
  <c r="AW81" i="3"/>
  <c r="AY81" i="3" s="1"/>
  <c r="P81" i="13" s="1"/>
  <c r="AW80" i="3"/>
  <c r="AY80" i="3" s="1"/>
  <c r="P80" i="13" s="1"/>
  <c r="AW79" i="3"/>
  <c r="AY79" i="3" s="1"/>
  <c r="P79" i="13" s="1"/>
  <c r="AW78" i="3"/>
  <c r="AY78" i="3" s="1"/>
  <c r="P78" i="13" s="1"/>
  <c r="AW77" i="3"/>
  <c r="AY77" i="3" s="1"/>
  <c r="P77" i="13" s="1"/>
  <c r="AW76" i="3"/>
  <c r="AY76" i="3" s="1"/>
  <c r="P76" i="13" s="1"/>
  <c r="AW75" i="3"/>
  <c r="AY75" i="3" s="1"/>
  <c r="P75" i="13" s="1"/>
  <c r="AW74" i="3"/>
  <c r="AY74" i="3" s="1"/>
  <c r="P74" i="13" s="1"/>
  <c r="AW73" i="3"/>
  <c r="AY73" i="3" s="1"/>
  <c r="P73" i="13" s="1"/>
  <c r="AW72" i="3"/>
  <c r="AY72" i="3" s="1"/>
  <c r="P72" i="13" s="1"/>
  <c r="AW71" i="3"/>
  <c r="AY71" i="3" s="1"/>
  <c r="P71" i="13" s="1"/>
  <c r="AW70" i="3"/>
  <c r="AY70" i="3" s="1"/>
  <c r="P70" i="13" s="1"/>
  <c r="AW69" i="3"/>
  <c r="AY69" i="3" s="1"/>
  <c r="P69" i="13" s="1"/>
  <c r="AW68" i="3"/>
  <c r="AY68" i="3" s="1"/>
  <c r="P68" i="13" s="1"/>
  <c r="AW67" i="3"/>
  <c r="AY67" i="3" s="1"/>
  <c r="AW66" i="3"/>
  <c r="AY66" i="3" s="1"/>
  <c r="P66" i="13" s="1"/>
  <c r="AW65" i="3"/>
  <c r="AY65" i="3" s="1"/>
  <c r="P65" i="13" s="1"/>
  <c r="AW64" i="3"/>
  <c r="AY64" i="3" s="1"/>
  <c r="P64" i="13" s="1"/>
  <c r="AW63" i="3"/>
  <c r="AY63" i="3" s="1"/>
  <c r="AW62" i="3"/>
  <c r="AY62" i="3" s="1"/>
  <c r="P62" i="13" s="1"/>
  <c r="AW61" i="3"/>
  <c r="AY61" i="3" s="1"/>
  <c r="P61" i="13" s="1"/>
  <c r="AW60" i="3"/>
  <c r="AY60" i="3" s="1"/>
  <c r="P60" i="13" s="1"/>
  <c r="AW59" i="3"/>
  <c r="AY59" i="3" s="1"/>
  <c r="P59" i="13" s="1"/>
  <c r="AW58" i="3"/>
  <c r="AY58" i="3" s="1"/>
  <c r="P58" i="13" s="1"/>
  <c r="AW57" i="3"/>
  <c r="AY57" i="3" s="1"/>
  <c r="AW55" i="3"/>
  <c r="AY55" i="3" s="1"/>
  <c r="P55" i="13" s="1"/>
  <c r="AW54" i="3"/>
  <c r="AY54" i="3" s="1"/>
  <c r="P54" i="13" s="1"/>
  <c r="AW53" i="3"/>
  <c r="AY53" i="3" s="1"/>
  <c r="P53" i="13" s="1"/>
  <c r="AW52" i="3"/>
  <c r="AY52" i="3" s="1"/>
  <c r="P52" i="13" s="1"/>
  <c r="AW51" i="3"/>
  <c r="AY51" i="3" s="1"/>
  <c r="P51" i="13" s="1"/>
  <c r="AW50" i="3"/>
  <c r="AY50" i="3" s="1"/>
  <c r="P50" i="13" s="1"/>
  <c r="AW49" i="3"/>
  <c r="AY49" i="3" s="1"/>
  <c r="AW48" i="3"/>
  <c r="AY48" i="3" s="1"/>
  <c r="P48" i="13" s="1"/>
  <c r="AW47" i="3"/>
  <c r="AY47" i="3" s="1"/>
  <c r="P47" i="13" s="1"/>
  <c r="AW46" i="3"/>
  <c r="AY46" i="3" s="1"/>
  <c r="P46" i="13" s="1"/>
  <c r="AW45" i="3"/>
  <c r="AY45" i="3" s="1"/>
  <c r="P45" i="13" s="1"/>
  <c r="AW43" i="3"/>
  <c r="AY43" i="3" s="1"/>
  <c r="P43" i="13" s="1"/>
  <c r="AW38" i="3"/>
  <c r="AY38" i="3" s="1"/>
  <c r="AW37" i="3"/>
  <c r="AY37" i="3" s="1"/>
  <c r="P37" i="13" s="1"/>
  <c r="AW36" i="3"/>
  <c r="AY36" i="3" s="1"/>
  <c r="P36" i="13" s="1"/>
  <c r="AW35" i="3"/>
  <c r="AY35" i="3" s="1"/>
  <c r="P35" i="13" s="1"/>
  <c r="AW34" i="3"/>
  <c r="AY34" i="3" s="1"/>
  <c r="P34" i="13" s="1"/>
  <c r="AW33" i="3"/>
  <c r="AY33" i="3" s="1"/>
  <c r="P33" i="13" s="1"/>
  <c r="AW32" i="3"/>
  <c r="AY32" i="3" s="1"/>
  <c r="P32" i="13" s="1"/>
  <c r="AW31" i="3"/>
  <c r="AY31" i="3" s="1"/>
  <c r="P31" i="13" s="1"/>
  <c r="AW30" i="3"/>
  <c r="AY30" i="3" s="1"/>
  <c r="P30" i="13" s="1"/>
  <c r="AW29" i="3"/>
  <c r="AY29" i="3" s="1"/>
  <c r="P29" i="13" s="1"/>
  <c r="AW27" i="3"/>
  <c r="AY27" i="3" s="1"/>
  <c r="P27" i="13" s="1"/>
  <c r="AW25" i="3"/>
  <c r="AY25" i="3" s="1"/>
  <c r="P25" i="13" s="1"/>
  <c r="AW24" i="3"/>
  <c r="AY24" i="3" s="1"/>
  <c r="P24" i="13" s="1"/>
  <c r="AW18" i="3"/>
  <c r="AY18" i="3" s="1"/>
  <c r="P18" i="13" s="1"/>
  <c r="AW17" i="3"/>
  <c r="AY17" i="3" s="1"/>
  <c r="P17" i="13" s="1"/>
  <c r="AW16" i="3"/>
  <c r="AY16" i="3" s="1"/>
  <c r="P16" i="13" s="1"/>
  <c r="AW15" i="3"/>
  <c r="AY15" i="3" s="1"/>
  <c r="P15" i="13" s="1"/>
  <c r="AW14" i="3"/>
  <c r="AY14" i="3" s="1"/>
  <c r="P14" i="13" s="1"/>
  <c r="AW13" i="3"/>
  <c r="AY13" i="3" s="1"/>
  <c r="P13" i="13" s="1"/>
  <c r="AW9" i="3"/>
  <c r="AY9" i="3" s="1"/>
  <c r="AW8" i="3"/>
  <c r="AY8" i="3" s="1"/>
  <c r="P8" i="13" s="1"/>
  <c r="AW7" i="3"/>
  <c r="AY7" i="3" s="1"/>
  <c r="AW5" i="3"/>
  <c r="AY5" i="3" s="1"/>
  <c r="P5" i="13" s="1"/>
  <c r="AW4" i="3"/>
  <c r="AY4" i="3" s="1"/>
  <c r="P4" i="13" s="1"/>
  <c r="AW154" i="7"/>
  <c r="AY154" i="7" s="1"/>
  <c r="T154" i="13" s="1"/>
  <c r="AW153" i="7"/>
  <c r="AY153" i="7" s="1"/>
  <c r="T153" i="13" s="1"/>
  <c r="AW152" i="7"/>
  <c r="AY152" i="7" s="1"/>
  <c r="T152" i="13" s="1"/>
  <c r="AW148" i="7"/>
  <c r="AY148" i="7" s="1"/>
  <c r="T148" i="13" s="1"/>
  <c r="AW147" i="7"/>
  <c r="AY147" i="7" s="1"/>
  <c r="T147" i="13" s="1"/>
  <c r="AW146" i="7"/>
  <c r="AY146" i="7" s="1"/>
  <c r="T146" i="13" s="1"/>
  <c r="AY145" i="7"/>
  <c r="T145" i="13" s="1"/>
  <c r="AW145" i="7"/>
  <c r="AY144" i="7"/>
  <c r="T144" i="13" s="1"/>
  <c r="AW144" i="7"/>
  <c r="AW143" i="7"/>
  <c r="AY143" i="7" s="1"/>
  <c r="T143" i="13" s="1"/>
  <c r="AW142" i="7"/>
  <c r="AY142" i="7" s="1"/>
  <c r="T142" i="13" s="1"/>
  <c r="AW141" i="7"/>
  <c r="AY141" i="7" s="1"/>
  <c r="T141" i="13" s="1"/>
  <c r="AW140" i="7"/>
  <c r="AY140" i="7" s="1"/>
  <c r="T140" i="13" s="1"/>
  <c r="AW139" i="7"/>
  <c r="AY139" i="7" s="1"/>
  <c r="T139" i="13" s="1"/>
  <c r="AW138" i="7"/>
  <c r="AY138" i="7" s="1"/>
  <c r="T138" i="13" s="1"/>
  <c r="AW137" i="7"/>
  <c r="AY137" i="7" s="1"/>
  <c r="T137" i="13" s="1"/>
  <c r="AY136" i="7"/>
  <c r="T136" i="13" s="1"/>
  <c r="AW136" i="7"/>
  <c r="AW135" i="7"/>
  <c r="AY135" i="7" s="1"/>
  <c r="T135" i="13" s="1"/>
  <c r="AW134" i="7"/>
  <c r="AY134" i="7" s="1"/>
  <c r="T134" i="13" s="1"/>
  <c r="AY133" i="7"/>
  <c r="T133" i="13" s="1"/>
  <c r="AW133" i="7"/>
  <c r="AW132" i="7"/>
  <c r="AY132" i="7" s="1"/>
  <c r="T132" i="13" s="1"/>
  <c r="AW131" i="7"/>
  <c r="AY131" i="7" s="1"/>
  <c r="T131" i="13" s="1"/>
  <c r="AW130" i="7"/>
  <c r="AY130" i="7" s="1"/>
  <c r="AW129" i="7"/>
  <c r="AY129" i="7" s="1"/>
  <c r="T129" i="13" s="1"/>
  <c r="AW128" i="7"/>
  <c r="AY128" i="7" s="1"/>
  <c r="T128" i="13" s="1"/>
  <c r="AW127" i="7"/>
  <c r="AY127" i="7" s="1"/>
  <c r="T127" i="13" s="1"/>
  <c r="AW126" i="7"/>
  <c r="AY126" i="7" s="1"/>
  <c r="T126" i="13" s="1"/>
  <c r="AY125" i="7"/>
  <c r="T125" i="13" s="1"/>
  <c r="AW125" i="7"/>
  <c r="AY124" i="7"/>
  <c r="T124" i="13" s="1"/>
  <c r="AW124" i="7"/>
  <c r="AW123" i="7"/>
  <c r="AY123" i="7" s="1"/>
  <c r="T123" i="13" s="1"/>
  <c r="AW122" i="7"/>
  <c r="AY122" i="7" s="1"/>
  <c r="T122" i="13" s="1"/>
  <c r="AW121" i="7"/>
  <c r="AY121" i="7" s="1"/>
  <c r="T121" i="13" s="1"/>
  <c r="AW120" i="7"/>
  <c r="AY120" i="7" s="1"/>
  <c r="T120" i="13" s="1"/>
  <c r="AW119" i="7"/>
  <c r="AY119" i="7" s="1"/>
  <c r="T119" i="13" s="1"/>
  <c r="AW118" i="7"/>
  <c r="AY118" i="7" s="1"/>
  <c r="T118" i="13" s="1"/>
  <c r="AW117" i="7"/>
  <c r="AY117" i="7" s="1"/>
  <c r="T117" i="13" s="1"/>
  <c r="AW116" i="7"/>
  <c r="AY116" i="7" s="1"/>
  <c r="T116" i="13" s="1"/>
  <c r="AW115" i="7"/>
  <c r="AY115" i="7" s="1"/>
  <c r="T115" i="13" s="1"/>
  <c r="AW114" i="7"/>
  <c r="AY114" i="7" s="1"/>
  <c r="T114" i="13" s="1"/>
  <c r="AY113" i="7"/>
  <c r="T113" i="13" s="1"/>
  <c r="AW113" i="7"/>
  <c r="AY112" i="7"/>
  <c r="T112" i="13" s="1"/>
  <c r="AW112" i="7"/>
  <c r="AW111" i="7"/>
  <c r="AY111" i="7" s="1"/>
  <c r="T111" i="13" s="1"/>
  <c r="AW110" i="7"/>
  <c r="AY110" i="7" s="1"/>
  <c r="T110" i="13" s="1"/>
  <c r="AW109" i="7"/>
  <c r="AY109" i="7" s="1"/>
  <c r="T109" i="13" s="1"/>
  <c r="AW108" i="7"/>
  <c r="AY108" i="7" s="1"/>
  <c r="T108" i="13" s="1"/>
  <c r="AW107" i="7"/>
  <c r="AY107" i="7" s="1"/>
  <c r="T107" i="13" s="1"/>
  <c r="AW106" i="7"/>
  <c r="AY106" i="7" s="1"/>
  <c r="T106" i="13" s="1"/>
  <c r="AW105" i="7"/>
  <c r="AY105" i="7" s="1"/>
  <c r="T105" i="13" s="1"/>
  <c r="AY104" i="7"/>
  <c r="T104" i="13" s="1"/>
  <c r="AW104" i="7"/>
  <c r="AW103" i="7"/>
  <c r="AY103" i="7" s="1"/>
  <c r="T103" i="13" s="1"/>
  <c r="AW102" i="7"/>
  <c r="AY102" i="7" s="1"/>
  <c r="T102" i="13" s="1"/>
  <c r="AY101" i="7"/>
  <c r="T101" i="13" s="1"/>
  <c r="AW101" i="7"/>
  <c r="AW100" i="7"/>
  <c r="AY100" i="7" s="1"/>
  <c r="T100" i="13" s="1"/>
  <c r="AW99" i="7"/>
  <c r="AY99" i="7" s="1"/>
  <c r="AW98" i="7"/>
  <c r="AY98" i="7" s="1"/>
  <c r="T98" i="13" s="1"/>
  <c r="AW97" i="7"/>
  <c r="AY97" i="7" s="1"/>
  <c r="T97" i="13" s="1"/>
  <c r="AW96" i="7"/>
  <c r="AY96" i="7" s="1"/>
  <c r="T96" i="13" s="1"/>
  <c r="AW95" i="7"/>
  <c r="AY95" i="7" s="1"/>
  <c r="AW94" i="7"/>
  <c r="AY94" i="7" s="1"/>
  <c r="T94" i="13" s="1"/>
  <c r="AY92" i="7"/>
  <c r="T92" i="13" s="1"/>
  <c r="AW92" i="7"/>
  <c r="AY91" i="7"/>
  <c r="T91" i="13" s="1"/>
  <c r="AW91" i="7"/>
  <c r="AW90" i="7"/>
  <c r="AY90" i="7" s="1"/>
  <c r="T90" i="13" s="1"/>
  <c r="AW89" i="7"/>
  <c r="AY89" i="7" s="1"/>
  <c r="T89" i="13" s="1"/>
  <c r="AW88" i="7"/>
  <c r="AY88" i="7" s="1"/>
  <c r="T88" i="13" s="1"/>
  <c r="AW87" i="7"/>
  <c r="AY87" i="7" s="1"/>
  <c r="T87" i="13" s="1"/>
  <c r="AW86" i="7"/>
  <c r="AY86" i="7" s="1"/>
  <c r="T86" i="13" s="1"/>
  <c r="AW85" i="7"/>
  <c r="AY85" i="7" s="1"/>
  <c r="T85" i="13" s="1"/>
  <c r="AW84" i="7"/>
  <c r="AY84" i="7" s="1"/>
  <c r="T84" i="13" s="1"/>
  <c r="AW83" i="7"/>
  <c r="AY83" i="7" s="1"/>
  <c r="T83" i="13" s="1"/>
  <c r="AW82" i="7"/>
  <c r="AY82" i="7" s="1"/>
  <c r="T82" i="13" s="1"/>
  <c r="AW81" i="7"/>
  <c r="AY81" i="7" s="1"/>
  <c r="T81" i="13" s="1"/>
  <c r="AY80" i="7"/>
  <c r="T80" i="13" s="1"/>
  <c r="AW80" i="7"/>
  <c r="AY79" i="7"/>
  <c r="T79" i="13" s="1"/>
  <c r="AW79" i="7"/>
  <c r="AW78" i="7"/>
  <c r="AY78" i="7" s="1"/>
  <c r="AW77" i="7"/>
  <c r="AY77" i="7" s="1"/>
  <c r="T77" i="13" s="1"/>
  <c r="AW76" i="7"/>
  <c r="AY76" i="7" s="1"/>
  <c r="T76" i="13" s="1"/>
  <c r="AW75" i="7"/>
  <c r="AY75" i="7" s="1"/>
  <c r="T75" i="13" s="1"/>
  <c r="AW74" i="7"/>
  <c r="AY74" i="7" s="1"/>
  <c r="T74" i="13" s="1"/>
  <c r="AW73" i="7"/>
  <c r="AY73" i="7" s="1"/>
  <c r="T73" i="13" s="1"/>
  <c r="AW72" i="7"/>
  <c r="AY72" i="7" s="1"/>
  <c r="T72" i="13" s="1"/>
  <c r="AY71" i="7"/>
  <c r="T71" i="13" s="1"/>
  <c r="AW71" i="7"/>
  <c r="AW70" i="7"/>
  <c r="AY70" i="7" s="1"/>
  <c r="T70" i="13" s="1"/>
  <c r="AW69" i="7"/>
  <c r="AY69" i="7" s="1"/>
  <c r="T69" i="13" s="1"/>
  <c r="AY68" i="7"/>
  <c r="T68" i="13" s="1"/>
  <c r="AW68" i="7"/>
  <c r="AW67" i="7"/>
  <c r="AY67" i="7" s="1"/>
  <c r="T67" i="13" s="1"/>
  <c r="AW66" i="7"/>
  <c r="AY66" i="7" s="1"/>
  <c r="T66" i="13" s="1"/>
  <c r="AW65" i="7"/>
  <c r="AY65" i="7" s="1"/>
  <c r="T65" i="13" s="1"/>
  <c r="AW64" i="7"/>
  <c r="AY64" i="7" s="1"/>
  <c r="T64" i="13" s="1"/>
  <c r="AW63" i="7"/>
  <c r="AY63" i="7" s="1"/>
  <c r="T63" i="13" s="1"/>
  <c r="AW62" i="7"/>
  <c r="AY62" i="7" s="1"/>
  <c r="T62" i="13" s="1"/>
  <c r="AW61" i="7"/>
  <c r="AY61" i="7" s="1"/>
  <c r="T61" i="13" s="1"/>
  <c r="AY60" i="7"/>
  <c r="T60" i="13" s="1"/>
  <c r="AW60" i="7"/>
  <c r="AY59" i="7"/>
  <c r="T59" i="13" s="1"/>
  <c r="AW59" i="7"/>
  <c r="AW58" i="7"/>
  <c r="AY58" i="7" s="1"/>
  <c r="T58" i="13" s="1"/>
  <c r="AW57" i="7"/>
  <c r="AY57" i="7" s="1"/>
  <c r="T57" i="13" s="1"/>
  <c r="AW55" i="7"/>
  <c r="AY55" i="7" s="1"/>
  <c r="T55" i="13" s="1"/>
  <c r="AW54" i="7"/>
  <c r="AY54" i="7" s="1"/>
  <c r="T54" i="13" s="1"/>
  <c r="AW53" i="7"/>
  <c r="AY53" i="7" s="1"/>
  <c r="T53" i="13" s="1"/>
  <c r="AW52" i="7"/>
  <c r="AY52" i="7" s="1"/>
  <c r="T52" i="13" s="1"/>
  <c r="AW51" i="7"/>
  <c r="AY51" i="7" s="1"/>
  <c r="T51" i="13" s="1"/>
  <c r="AW50" i="7"/>
  <c r="AY50" i="7" s="1"/>
  <c r="T50" i="13" s="1"/>
  <c r="AW49" i="7"/>
  <c r="AY49" i="7" s="1"/>
  <c r="T49" i="13" s="1"/>
  <c r="AW48" i="7"/>
  <c r="AY48" i="7" s="1"/>
  <c r="T48" i="13" s="1"/>
  <c r="AY47" i="7"/>
  <c r="T47" i="13" s="1"/>
  <c r="AW47" i="7"/>
  <c r="AY46" i="7"/>
  <c r="T46" i="13" s="1"/>
  <c r="AW46" i="7"/>
  <c r="AW45" i="7"/>
  <c r="AY45" i="7" s="1"/>
  <c r="T45" i="13" s="1"/>
  <c r="AW43" i="7"/>
  <c r="AY43" i="7" s="1"/>
  <c r="T43" i="13" s="1"/>
  <c r="AW38" i="7"/>
  <c r="AY38" i="7" s="1"/>
  <c r="T38" i="13" s="1"/>
  <c r="AW37" i="7"/>
  <c r="AY37" i="7" s="1"/>
  <c r="T37" i="13" s="1"/>
  <c r="AW36" i="7"/>
  <c r="AY36" i="7" s="1"/>
  <c r="T36" i="13" s="1"/>
  <c r="AW35" i="7"/>
  <c r="AY35" i="7" s="1"/>
  <c r="T35" i="13" s="1"/>
  <c r="AY34" i="7"/>
  <c r="T34" i="13" s="1"/>
  <c r="AW34" i="7"/>
  <c r="AW33" i="7"/>
  <c r="AY33" i="7" s="1"/>
  <c r="T33" i="13" s="1"/>
  <c r="AW32" i="7"/>
  <c r="AY32" i="7" s="1"/>
  <c r="T32" i="13" s="1"/>
  <c r="AY31" i="7"/>
  <c r="T31" i="13" s="1"/>
  <c r="AW31" i="7"/>
  <c r="AW30" i="7"/>
  <c r="AY30" i="7" s="1"/>
  <c r="T30" i="13" s="1"/>
  <c r="AW29" i="7"/>
  <c r="AY29" i="7" s="1"/>
  <c r="AW28" i="7"/>
  <c r="AY28" i="7" s="1"/>
  <c r="AW27" i="7"/>
  <c r="AY27" i="7" s="1"/>
  <c r="T27" i="13" s="1"/>
  <c r="AW26" i="7"/>
  <c r="AY26" i="7" s="1"/>
  <c r="T26" i="13" s="1"/>
  <c r="AW25" i="7"/>
  <c r="AY25" i="7" s="1"/>
  <c r="T25" i="13" s="1"/>
  <c r="AW24" i="7"/>
  <c r="AY24" i="7" s="1"/>
  <c r="T24" i="13" s="1"/>
  <c r="AY21" i="7"/>
  <c r="AW21" i="7"/>
  <c r="AW20" i="7"/>
  <c r="AY20" i="7" s="1"/>
  <c r="T20" i="13" s="1"/>
  <c r="AW19" i="7"/>
  <c r="AY19" i="7" s="1"/>
  <c r="T19" i="13" s="1"/>
  <c r="AW18" i="7"/>
  <c r="AY18" i="7" s="1"/>
  <c r="T18" i="13" s="1"/>
  <c r="AW17" i="7"/>
  <c r="AY17" i="7" s="1"/>
  <c r="T17" i="13" s="1"/>
  <c r="AW16" i="7"/>
  <c r="AY16" i="7" s="1"/>
  <c r="T16" i="13" s="1"/>
  <c r="AW15" i="7"/>
  <c r="AY15" i="7" s="1"/>
  <c r="T15" i="13" s="1"/>
  <c r="AW14" i="7"/>
  <c r="AY14" i="7" s="1"/>
  <c r="T14" i="13" s="1"/>
  <c r="AW13" i="7"/>
  <c r="AY13" i="7" s="1"/>
  <c r="T13" i="13" s="1"/>
  <c r="AW12" i="7"/>
  <c r="AY12" i="7" s="1"/>
  <c r="AY9" i="7"/>
  <c r="AW9" i="7"/>
  <c r="AY8" i="7"/>
  <c r="T8" i="13" s="1"/>
  <c r="AW8" i="7"/>
  <c r="AW7" i="7"/>
  <c r="AY7" i="7" s="1"/>
  <c r="T7" i="13" s="1"/>
  <c r="AW6" i="7"/>
  <c r="AY6" i="7" s="1"/>
  <c r="T6" i="13" s="1"/>
  <c r="AW5" i="7"/>
  <c r="AY5" i="7" s="1"/>
  <c r="T5" i="13" s="1"/>
  <c r="AW4" i="7"/>
  <c r="AY4" i="7" s="1"/>
  <c r="T4" i="13" s="1"/>
  <c r="AW154" i="6"/>
  <c r="AY154" i="6" s="1"/>
  <c r="S154" i="13" s="1"/>
  <c r="AW153" i="6"/>
  <c r="AY153" i="6" s="1"/>
  <c r="AW152" i="6"/>
  <c r="AY152" i="6" s="1"/>
  <c r="S152" i="13" s="1"/>
  <c r="AW148" i="6"/>
  <c r="AY148" i="6" s="1"/>
  <c r="S148" i="13" s="1"/>
  <c r="AW147" i="6"/>
  <c r="AY147" i="6" s="1"/>
  <c r="S147" i="13" s="1"/>
  <c r="AW146" i="6"/>
  <c r="AY146" i="6" s="1"/>
  <c r="AW145" i="6"/>
  <c r="AY145" i="6" s="1"/>
  <c r="S145" i="13" s="1"/>
  <c r="AW144" i="6"/>
  <c r="AY144" i="6" s="1"/>
  <c r="S144" i="13" s="1"/>
  <c r="AW143" i="6"/>
  <c r="AY143" i="6" s="1"/>
  <c r="S143" i="13" s="1"/>
  <c r="AW142" i="6"/>
  <c r="AY142" i="6" s="1"/>
  <c r="S142" i="13" s="1"/>
  <c r="AW141" i="6"/>
  <c r="AY141" i="6" s="1"/>
  <c r="S141" i="13" s="1"/>
  <c r="AW140" i="6"/>
  <c r="AY140" i="6" s="1"/>
  <c r="S140" i="13" s="1"/>
  <c r="AW139" i="6"/>
  <c r="AY139" i="6" s="1"/>
  <c r="S139" i="13" s="1"/>
  <c r="AW138" i="6"/>
  <c r="AY138" i="6" s="1"/>
  <c r="S138" i="13" s="1"/>
  <c r="AW137" i="6"/>
  <c r="AY137" i="6" s="1"/>
  <c r="S137" i="13" s="1"/>
  <c r="AW136" i="6"/>
  <c r="AY136" i="6" s="1"/>
  <c r="S136" i="13" s="1"/>
  <c r="AW135" i="6"/>
  <c r="AY135" i="6" s="1"/>
  <c r="S135" i="13" s="1"/>
  <c r="AW134" i="6"/>
  <c r="AY134" i="6" s="1"/>
  <c r="S134" i="13" s="1"/>
  <c r="AW133" i="6"/>
  <c r="AY133" i="6" s="1"/>
  <c r="S133" i="13" s="1"/>
  <c r="AW132" i="6"/>
  <c r="AY132" i="6" s="1"/>
  <c r="S132" i="13" s="1"/>
  <c r="AW131" i="6"/>
  <c r="AY131" i="6" s="1"/>
  <c r="S131" i="13" s="1"/>
  <c r="AW130" i="6"/>
  <c r="AY130" i="6" s="1"/>
  <c r="S130" i="13" s="1"/>
  <c r="AW129" i="6"/>
  <c r="AY129" i="6" s="1"/>
  <c r="S129" i="13" s="1"/>
  <c r="AW128" i="6"/>
  <c r="AY128" i="6" s="1"/>
  <c r="S128" i="13" s="1"/>
  <c r="AW127" i="6"/>
  <c r="AY127" i="6" s="1"/>
  <c r="S127" i="13" s="1"/>
  <c r="AW126" i="6"/>
  <c r="AY126" i="6" s="1"/>
  <c r="S126" i="13" s="1"/>
  <c r="AW125" i="6"/>
  <c r="AY125" i="6" s="1"/>
  <c r="S125" i="13" s="1"/>
  <c r="AW124" i="6"/>
  <c r="AY124" i="6" s="1"/>
  <c r="S124" i="13" s="1"/>
  <c r="AW123" i="6"/>
  <c r="AY123" i="6" s="1"/>
  <c r="S123" i="13" s="1"/>
  <c r="AW122" i="6"/>
  <c r="AY122" i="6" s="1"/>
  <c r="S122" i="13" s="1"/>
  <c r="AW121" i="6"/>
  <c r="AY121" i="6" s="1"/>
  <c r="S121" i="13" s="1"/>
  <c r="AW120" i="6"/>
  <c r="AY120" i="6" s="1"/>
  <c r="AW119" i="6"/>
  <c r="AY119" i="6" s="1"/>
  <c r="S119" i="13" s="1"/>
  <c r="AW118" i="6"/>
  <c r="AY118" i="6" s="1"/>
  <c r="S118" i="13" s="1"/>
  <c r="AW117" i="6"/>
  <c r="AY117" i="6" s="1"/>
  <c r="S117" i="13" s="1"/>
  <c r="AW116" i="6"/>
  <c r="AY116" i="6" s="1"/>
  <c r="S116" i="13" s="1"/>
  <c r="AW115" i="6"/>
  <c r="AY115" i="6" s="1"/>
  <c r="S115" i="13" s="1"/>
  <c r="AW114" i="6"/>
  <c r="AY114" i="6" s="1"/>
  <c r="S114" i="13" s="1"/>
  <c r="AW113" i="6"/>
  <c r="AY113" i="6" s="1"/>
  <c r="S113" i="13" s="1"/>
  <c r="AW112" i="6"/>
  <c r="AY112" i="6" s="1"/>
  <c r="S112" i="13" s="1"/>
  <c r="AW111" i="6"/>
  <c r="AY111" i="6" s="1"/>
  <c r="S111" i="13" s="1"/>
  <c r="AW110" i="6"/>
  <c r="AY110" i="6" s="1"/>
  <c r="S110" i="13" s="1"/>
  <c r="AW109" i="6"/>
  <c r="AY109" i="6" s="1"/>
  <c r="S109" i="13" s="1"/>
  <c r="AW108" i="6"/>
  <c r="AY108" i="6" s="1"/>
  <c r="S108" i="13" s="1"/>
  <c r="AW107" i="6"/>
  <c r="AY107" i="6" s="1"/>
  <c r="S107" i="13" s="1"/>
  <c r="AW106" i="6"/>
  <c r="AY106" i="6" s="1"/>
  <c r="S106" i="13" s="1"/>
  <c r="AW105" i="6"/>
  <c r="AY105" i="6" s="1"/>
  <c r="AW104" i="6"/>
  <c r="AY104" i="6" s="1"/>
  <c r="S104" i="13" s="1"/>
  <c r="AW103" i="6"/>
  <c r="AY103" i="6" s="1"/>
  <c r="S103" i="13" s="1"/>
  <c r="AW102" i="6"/>
  <c r="AY102" i="6" s="1"/>
  <c r="S102" i="13" s="1"/>
  <c r="AW101" i="6"/>
  <c r="AY101" i="6" s="1"/>
  <c r="S101" i="13" s="1"/>
  <c r="AW100" i="6"/>
  <c r="AY100" i="6" s="1"/>
  <c r="S100" i="13" s="1"/>
  <c r="AW99" i="6"/>
  <c r="AY99" i="6" s="1"/>
  <c r="S99" i="13" s="1"/>
  <c r="AW98" i="6"/>
  <c r="AY98" i="6" s="1"/>
  <c r="S98" i="13" s="1"/>
  <c r="AW97" i="6"/>
  <c r="AY97" i="6" s="1"/>
  <c r="S97" i="13" s="1"/>
  <c r="AW96" i="6"/>
  <c r="AY96" i="6" s="1"/>
  <c r="S96" i="13" s="1"/>
  <c r="AW95" i="6"/>
  <c r="AY95" i="6" s="1"/>
  <c r="S95" i="13" s="1"/>
  <c r="AW94" i="6"/>
  <c r="AY94" i="6" s="1"/>
  <c r="S94" i="13" s="1"/>
  <c r="AW92" i="6"/>
  <c r="AY92" i="6" s="1"/>
  <c r="S92" i="13" s="1"/>
  <c r="AW91" i="6"/>
  <c r="AY91" i="6" s="1"/>
  <c r="S91" i="13" s="1"/>
  <c r="AW90" i="6"/>
  <c r="AY90" i="6" s="1"/>
  <c r="S90" i="13" s="1"/>
  <c r="AW89" i="6"/>
  <c r="AY89" i="6" s="1"/>
  <c r="S89" i="13" s="1"/>
  <c r="AW88" i="6"/>
  <c r="AY88" i="6" s="1"/>
  <c r="AW87" i="6"/>
  <c r="AY87" i="6" s="1"/>
  <c r="S87" i="13" s="1"/>
  <c r="AW86" i="6"/>
  <c r="AY86" i="6" s="1"/>
  <c r="S86" i="13" s="1"/>
  <c r="AW85" i="6"/>
  <c r="AY85" i="6" s="1"/>
  <c r="S85" i="13" s="1"/>
  <c r="AW84" i="6"/>
  <c r="AY84" i="6" s="1"/>
  <c r="S84" i="13" s="1"/>
  <c r="AW83" i="6"/>
  <c r="AY83" i="6" s="1"/>
  <c r="AW82" i="6"/>
  <c r="AY82" i="6" s="1"/>
  <c r="S82" i="13" s="1"/>
  <c r="AW81" i="6"/>
  <c r="AY81" i="6" s="1"/>
  <c r="S81" i="13" s="1"/>
  <c r="AW80" i="6"/>
  <c r="AY80" i="6" s="1"/>
  <c r="S80" i="13" s="1"/>
  <c r="AW79" i="6"/>
  <c r="AY79" i="6" s="1"/>
  <c r="S79" i="13" s="1"/>
  <c r="AW78" i="6"/>
  <c r="AY78" i="6" s="1"/>
  <c r="S78" i="13" s="1"/>
  <c r="AW77" i="6"/>
  <c r="AY77" i="6" s="1"/>
  <c r="S77" i="13" s="1"/>
  <c r="AW76" i="6"/>
  <c r="AY76" i="6" s="1"/>
  <c r="S76" i="13" s="1"/>
  <c r="AW75" i="6"/>
  <c r="AY75" i="6" s="1"/>
  <c r="S75" i="13" s="1"/>
  <c r="AW74" i="6"/>
  <c r="AY74" i="6" s="1"/>
  <c r="S74" i="13" s="1"/>
  <c r="AW73" i="6"/>
  <c r="AY73" i="6" s="1"/>
  <c r="AW72" i="6"/>
  <c r="AY72" i="6" s="1"/>
  <c r="S72" i="13" s="1"/>
  <c r="AW71" i="6"/>
  <c r="AY71" i="6" s="1"/>
  <c r="S71" i="13" s="1"/>
  <c r="AW70" i="6"/>
  <c r="AY70" i="6" s="1"/>
  <c r="S70" i="13" s="1"/>
  <c r="AW69" i="6"/>
  <c r="AY69" i="6" s="1"/>
  <c r="S69" i="13" s="1"/>
  <c r="AW68" i="6"/>
  <c r="AY68" i="6" s="1"/>
  <c r="S68" i="13" s="1"/>
  <c r="AW67" i="6"/>
  <c r="AY67" i="6" s="1"/>
  <c r="S67" i="13" s="1"/>
  <c r="AW66" i="6"/>
  <c r="AY66" i="6" s="1"/>
  <c r="S66" i="13" s="1"/>
  <c r="AW65" i="6"/>
  <c r="AY65" i="6" s="1"/>
  <c r="S65" i="13" s="1"/>
  <c r="AW64" i="6"/>
  <c r="AY64" i="6" s="1"/>
  <c r="S64" i="13" s="1"/>
  <c r="AW63" i="6"/>
  <c r="AY63" i="6" s="1"/>
  <c r="S63" i="13" s="1"/>
  <c r="AW62" i="6"/>
  <c r="AY62" i="6" s="1"/>
  <c r="S62" i="13" s="1"/>
  <c r="AW61" i="6"/>
  <c r="AY61" i="6" s="1"/>
  <c r="S61" i="13" s="1"/>
  <c r="AW60" i="6"/>
  <c r="AY60" i="6" s="1"/>
  <c r="S60" i="13" s="1"/>
  <c r="AW59" i="6"/>
  <c r="AY59" i="6" s="1"/>
  <c r="S59" i="13" s="1"/>
  <c r="AW58" i="6"/>
  <c r="AY58" i="6" s="1"/>
  <c r="S58" i="13" s="1"/>
  <c r="AW57" i="6"/>
  <c r="AY57" i="6" s="1"/>
  <c r="S57" i="13" s="1"/>
  <c r="AW55" i="6"/>
  <c r="AY55" i="6" s="1"/>
  <c r="S55" i="13" s="1"/>
  <c r="AW54" i="6"/>
  <c r="AY54" i="6" s="1"/>
  <c r="S54" i="13" s="1"/>
  <c r="AW53" i="6"/>
  <c r="AY53" i="6" s="1"/>
  <c r="S53" i="13" s="1"/>
  <c r="AW52" i="6"/>
  <c r="AY52" i="6" s="1"/>
  <c r="S52" i="13" s="1"/>
  <c r="AW51" i="6"/>
  <c r="AY51" i="6" s="1"/>
  <c r="S51" i="13" s="1"/>
  <c r="AW50" i="6"/>
  <c r="AY50" i="6" s="1"/>
  <c r="S50" i="13" s="1"/>
  <c r="AW49" i="6"/>
  <c r="AY49" i="6" s="1"/>
  <c r="AW48" i="6"/>
  <c r="AY48" i="6" s="1"/>
  <c r="AW47" i="6"/>
  <c r="AY47" i="6" s="1"/>
  <c r="S47" i="13" s="1"/>
  <c r="AW46" i="6"/>
  <c r="AY46" i="6" s="1"/>
  <c r="S46" i="13" s="1"/>
  <c r="AW45" i="6"/>
  <c r="AY45" i="6" s="1"/>
  <c r="S45" i="13" s="1"/>
  <c r="AW43" i="6"/>
  <c r="AY43" i="6" s="1"/>
  <c r="S43" i="13" s="1"/>
  <c r="AW38" i="6"/>
  <c r="AY38" i="6" s="1"/>
  <c r="S38" i="13" s="1"/>
  <c r="AW37" i="6"/>
  <c r="AY37" i="6" s="1"/>
  <c r="AW36" i="6"/>
  <c r="AY36" i="6" s="1"/>
  <c r="S36" i="13" s="1"/>
  <c r="AW35" i="6"/>
  <c r="AY35" i="6" s="1"/>
  <c r="S35" i="13" s="1"/>
  <c r="AW34" i="6"/>
  <c r="AY34" i="6" s="1"/>
  <c r="S34" i="13" s="1"/>
  <c r="AW33" i="6"/>
  <c r="AY33" i="6" s="1"/>
  <c r="S33" i="13" s="1"/>
  <c r="AW32" i="6"/>
  <c r="AY32" i="6" s="1"/>
  <c r="S32" i="13" s="1"/>
  <c r="AW31" i="6"/>
  <c r="AY31" i="6" s="1"/>
  <c r="S31" i="13" s="1"/>
  <c r="AW30" i="6"/>
  <c r="AY30" i="6" s="1"/>
  <c r="S30" i="13" s="1"/>
  <c r="AW29" i="6"/>
  <c r="AY29" i="6" s="1"/>
  <c r="S29" i="13" s="1"/>
  <c r="AW27" i="6"/>
  <c r="AY27" i="6" s="1"/>
  <c r="AW25" i="6"/>
  <c r="AY25" i="6" s="1"/>
  <c r="S25" i="13" s="1"/>
  <c r="AW24" i="6"/>
  <c r="AY24" i="6" s="1"/>
  <c r="S24" i="13" s="1"/>
  <c r="AW18" i="6"/>
  <c r="AY18" i="6" s="1"/>
  <c r="S18" i="13" s="1"/>
  <c r="AW17" i="6"/>
  <c r="AY17" i="6" s="1"/>
  <c r="S17" i="13" s="1"/>
  <c r="AW16" i="6"/>
  <c r="AY16" i="6" s="1"/>
  <c r="S16" i="13" s="1"/>
  <c r="AW15" i="6"/>
  <c r="AY15" i="6" s="1"/>
  <c r="S15" i="13" s="1"/>
  <c r="AW14" i="6"/>
  <c r="AY14" i="6" s="1"/>
  <c r="S14" i="13" s="1"/>
  <c r="AW13" i="6"/>
  <c r="AY13" i="6" s="1"/>
  <c r="S13" i="13" s="1"/>
  <c r="AW9" i="6"/>
  <c r="AY9" i="6" s="1"/>
  <c r="AW8" i="6"/>
  <c r="AY8" i="6" s="1"/>
  <c r="S8" i="13" s="1"/>
  <c r="AW7" i="6"/>
  <c r="AY7" i="6" s="1"/>
  <c r="S7" i="13" s="1"/>
  <c r="AW5" i="6"/>
  <c r="AY5" i="6" s="1"/>
  <c r="S5" i="13" s="1"/>
  <c r="AW4" i="6"/>
  <c r="AY4" i="6" s="1"/>
  <c r="S4" i="13" s="1"/>
  <c r="AW5" i="5"/>
  <c r="AW7" i="5"/>
  <c r="AW8" i="5"/>
  <c r="AY8" i="5" s="1"/>
  <c r="AW9" i="5"/>
  <c r="AW13" i="5"/>
  <c r="AW14" i="5"/>
  <c r="AW15" i="5"/>
  <c r="AY15" i="5" s="1"/>
  <c r="R15" i="13" s="1"/>
  <c r="AW16" i="5"/>
  <c r="AY16" i="5" s="1"/>
  <c r="R16" i="13" s="1"/>
  <c r="AW17" i="5"/>
  <c r="AY17" i="5" s="1"/>
  <c r="R17" i="13" s="1"/>
  <c r="AW18" i="5"/>
  <c r="AY18" i="5" s="1"/>
  <c r="R18" i="13" s="1"/>
  <c r="AW24" i="5"/>
  <c r="AY24" i="5" s="1"/>
  <c r="AW25" i="5"/>
  <c r="AY25" i="5" s="1"/>
  <c r="R25" i="13" s="1"/>
  <c r="AW27" i="5"/>
  <c r="AY27" i="5" s="1"/>
  <c r="R27" i="13" s="1"/>
  <c r="AW29" i="5"/>
  <c r="AY29" i="5" s="1"/>
  <c r="R29" i="13" s="1"/>
  <c r="AW30" i="5"/>
  <c r="AW31" i="5"/>
  <c r="AW32" i="5"/>
  <c r="AY32" i="5" s="1"/>
  <c r="R32" i="13" s="1"/>
  <c r="AW33" i="5"/>
  <c r="AW34" i="5"/>
  <c r="AW35" i="5"/>
  <c r="AY35" i="5" s="1"/>
  <c r="R35" i="13" s="1"/>
  <c r="AW36" i="5"/>
  <c r="AY36" i="5" s="1"/>
  <c r="R36" i="13" s="1"/>
  <c r="AW37" i="5"/>
  <c r="AW38" i="5"/>
  <c r="AW43" i="5"/>
  <c r="AY43" i="5" s="1"/>
  <c r="R43" i="13" s="1"/>
  <c r="AW45" i="5"/>
  <c r="AW46" i="5"/>
  <c r="AY46" i="5" s="1"/>
  <c r="R46" i="13" s="1"/>
  <c r="AW47" i="5"/>
  <c r="AY47" i="5" s="1"/>
  <c r="R47" i="13" s="1"/>
  <c r="AW48" i="5"/>
  <c r="AY48" i="5" s="1"/>
  <c r="R48" i="13" s="1"/>
  <c r="AW49" i="5"/>
  <c r="AY49" i="5" s="1"/>
  <c r="R49" i="13" s="1"/>
  <c r="AW50" i="5"/>
  <c r="AW51" i="5"/>
  <c r="AY51" i="5" s="1"/>
  <c r="R51" i="13" s="1"/>
  <c r="AW52" i="5"/>
  <c r="AY52" i="5" s="1"/>
  <c r="R52" i="13" s="1"/>
  <c r="AW53" i="5"/>
  <c r="AW54" i="5"/>
  <c r="AW55" i="5"/>
  <c r="AY55" i="5" s="1"/>
  <c r="R55" i="13" s="1"/>
  <c r="AW57" i="5"/>
  <c r="AY57" i="5" s="1"/>
  <c r="R57" i="13" s="1"/>
  <c r="AW58" i="5"/>
  <c r="AW59" i="5"/>
  <c r="AY59" i="5" s="1"/>
  <c r="R59" i="13" s="1"/>
  <c r="AW60" i="5"/>
  <c r="AY60" i="5" s="1"/>
  <c r="R60" i="13" s="1"/>
  <c r="AW61" i="5"/>
  <c r="AW62" i="5"/>
  <c r="AW63" i="5"/>
  <c r="AY63" i="5" s="1"/>
  <c r="R63" i="13" s="1"/>
  <c r="AW64" i="5"/>
  <c r="AY64" i="5" s="1"/>
  <c r="R64" i="13" s="1"/>
  <c r="AW65" i="5"/>
  <c r="AW66" i="5"/>
  <c r="AY66" i="5" s="1"/>
  <c r="R66" i="13" s="1"/>
  <c r="AW67" i="5"/>
  <c r="AW68" i="5"/>
  <c r="AY68" i="5" s="1"/>
  <c r="R68" i="13" s="1"/>
  <c r="AW69" i="5"/>
  <c r="AW70" i="5"/>
  <c r="AW71" i="5"/>
  <c r="AW72" i="5"/>
  <c r="AY72" i="5" s="1"/>
  <c r="R72" i="13" s="1"/>
  <c r="AW73" i="5"/>
  <c r="AY73" i="5" s="1"/>
  <c r="R73" i="13" s="1"/>
  <c r="AW74" i="5"/>
  <c r="AY74" i="5" s="1"/>
  <c r="R74" i="13" s="1"/>
  <c r="AW75" i="5"/>
  <c r="AY75" i="5" s="1"/>
  <c r="R75" i="13" s="1"/>
  <c r="AW76" i="5"/>
  <c r="AY76" i="5" s="1"/>
  <c r="R76" i="13" s="1"/>
  <c r="AW77" i="5"/>
  <c r="AY77" i="5" s="1"/>
  <c r="R77" i="13" s="1"/>
  <c r="AW78" i="5"/>
  <c r="AW79" i="5"/>
  <c r="AY79" i="5" s="1"/>
  <c r="R79" i="13" s="1"/>
  <c r="AW80" i="5"/>
  <c r="AY80" i="5" s="1"/>
  <c r="R80" i="13" s="1"/>
  <c r="AW81" i="5"/>
  <c r="AW82" i="5"/>
  <c r="AW83" i="5"/>
  <c r="AW84" i="5"/>
  <c r="AY84" i="5" s="1"/>
  <c r="R84" i="13" s="1"/>
  <c r="AW85" i="5"/>
  <c r="AW86" i="5"/>
  <c r="AW87" i="5"/>
  <c r="AW88" i="5"/>
  <c r="AY88" i="5" s="1"/>
  <c r="R88" i="13" s="1"/>
  <c r="AW89" i="5"/>
  <c r="AW90" i="5"/>
  <c r="AW91" i="5"/>
  <c r="AY91" i="5" s="1"/>
  <c r="R91" i="13" s="1"/>
  <c r="AW92" i="5"/>
  <c r="AY92" i="5" s="1"/>
  <c r="R92" i="13" s="1"/>
  <c r="AW94" i="5"/>
  <c r="AY94" i="5" s="1"/>
  <c r="R94" i="13" s="1"/>
  <c r="AW95" i="5"/>
  <c r="AW96" i="5"/>
  <c r="AY96" i="5" s="1"/>
  <c r="R96" i="13" s="1"/>
  <c r="AW97" i="5"/>
  <c r="AY97" i="5" s="1"/>
  <c r="R97" i="13" s="1"/>
  <c r="AW98" i="5"/>
  <c r="AY98" i="5" s="1"/>
  <c r="R98" i="13" s="1"/>
  <c r="AW99" i="5"/>
  <c r="AY99" i="5" s="1"/>
  <c r="R99" i="13" s="1"/>
  <c r="AW100" i="5"/>
  <c r="AY100" i="5" s="1"/>
  <c r="R100" i="13" s="1"/>
  <c r="AW101" i="5"/>
  <c r="AW102" i="5"/>
  <c r="AW103" i="5"/>
  <c r="AW104" i="5"/>
  <c r="AY104" i="5" s="1"/>
  <c r="R104" i="13" s="1"/>
  <c r="AW105" i="5"/>
  <c r="AW106" i="5"/>
  <c r="AY106" i="5" s="1"/>
  <c r="R106" i="13" s="1"/>
  <c r="AW107" i="5"/>
  <c r="AW108" i="5"/>
  <c r="AY108" i="5" s="1"/>
  <c r="R108" i="13" s="1"/>
  <c r="AW109" i="5"/>
  <c r="AW110" i="5"/>
  <c r="AY110" i="5" s="1"/>
  <c r="AW111" i="5"/>
  <c r="AW112" i="5"/>
  <c r="AY112" i="5" s="1"/>
  <c r="R112" i="13" s="1"/>
  <c r="AW113" i="5"/>
  <c r="AY113" i="5" s="1"/>
  <c r="R113" i="13" s="1"/>
  <c r="AW114" i="5"/>
  <c r="AY114" i="5" s="1"/>
  <c r="AW115" i="5"/>
  <c r="AY115" i="5" s="1"/>
  <c r="R115" i="13" s="1"/>
  <c r="AW116" i="5"/>
  <c r="AY116" i="5" s="1"/>
  <c r="R116" i="13" s="1"/>
  <c r="AW117" i="5"/>
  <c r="AW118" i="5"/>
  <c r="AY118" i="5" s="1"/>
  <c r="R118" i="13" s="1"/>
  <c r="AW119" i="5"/>
  <c r="AW120" i="5"/>
  <c r="AY120" i="5" s="1"/>
  <c r="AW121" i="5"/>
  <c r="AW122" i="5"/>
  <c r="AY122" i="5" s="1"/>
  <c r="R122" i="13" s="1"/>
  <c r="AW123" i="5"/>
  <c r="AY123" i="5" s="1"/>
  <c r="R123" i="13" s="1"/>
  <c r="AW124" i="5"/>
  <c r="AY124" i="5" s="1"/>
  <c r="R124" i="13" s="1"/>
  <c r="AW125" i="5"/>
  <c r="AY125" i="5" s="1"/>
  <c r="R125" i="13" s="1"/>
  <c r="AW126" i="5"/>
  <c r="AY126" i="5" s="1"/>
  <c r="R126" i="13" s="1"/>
  <c r="AW127" i="5"/>
  <c r="AW128" i="5"/>
  <c r="AY128" i="5" s="1"/>
  <c r="R128" i="13" s="1"/>
  <c r="AW129" i="5"/>
  <c r="AY129" i="5" s="1"/>
  <c r="R129" i="13" s="1"/>
  <c r="AW130" i="5"/>
  <c r="AY130" i="5" s="1"/>
  <c r="AW131" i="5"/>
  <c r="AY131" i="5" s="1"/>
  <c r="R131" i="13" s="1"/>
  <c r="AW132" i="5"/>
  <c r="AY132" i="5" s="1"/>
  <c r="R132" i="13" s="1"/>
  <c r="AW133" i="5"/>
  <c r="AY133" i="5" s="1"/>
  <c r="R133" i="13" s="1"/>
  <c r="AW134" i="5"/>
  <c r="AY134" i="5" s="1"/>
  <c r="R134" i="13" s="1"/>
  <c r="AW135" i="5"/>
  <c r="AW136" i="5"/>
  <c r="AY136" i="5" s="1"/>
  <c r="AW137" i="5"/>
  <c r="AW138" i="5"/>
  <c r="AY138" i="5" s="1"/>
  <c r="R138" i="13" s="1"/>
  <c r="AW139" i="5"/>
  <c r="AW140" i="5"/>
  <c r="AY140" i="5" s="1"/>
  <c r="AW141" i="5"/>
  <c r="AW142" i="5"/>
  <c r="AY142" i="5" s="1"/>
  <c r="R142" i="13" s="1"/>
  <c r="AW143" i="5"/>
  <c r="AW144" i="5"/>
  <c r="AY144" i="5" s="1"/>
  <c r="R144" i="13" s="1"/>
  <c r="AW145" i="5"/>
  <c r="AY145" i="5" s="1"/>
  <c r="R145" i="13" s="1"/>
  <c r="AW146" i="5"/>
  <c r="AY146" i="5" s="1"/>
  <c r="AW147" i="5"/>
  <c r="AY147" i="5" s="1"/>
  <c r="R147" i="13" s="1"/>
  <c r="AW148" i="5"/>
  <c r="AY148" i="5" s="1"/>
  <c r="R148" i="13" s="1"/>
  <c r="AW152" i="5"/>
  <c r="AY152" i="5" s="1"/>
  <c r="R152" i="13" s="1"/>
  <c r="AW153" i="5"/>
  <c r="AW154" i="5"/>
  <c r="AY154" i="5" s="1"/>
  <c r="R154" i="13" s="1"/>
  <c r="AW4" i="5"/>
  <c r="AY153" i="5"/>
  <c r="AY143" i="5"/>
  <c r="R143" i="13" s="1"/>
  <c r="AY141" i="5"/>
  <c r="R141" i="13" s="1"/>
  <c r="AY139" i="5"/>
  <c r="R139" i="13" s="1"/>
  <c r="AY137" i="5"/>
  <c r="R137" i="13" s="1"/>
  <c r="AY135" i="5"/>
  <c r="AY127" i="5"/>
  <c r="R127" i="13" s="1"/>
  <c r="AY121" i="5"/>
  <c r="R121" i="13" s="1"/>
  <c r="AY119" i="5"/>
  <c r="AY117" i="5"/>
  <c r="R117" i="13" s="1"/>
  <c r="AY111" i="5"/>
  <c r="R111" i="13" s="1"/>
  <c r="AY109" i="5"/>
  <c r="R109" i="13" s="1"/>
  <c r="AY107" i="5"/>
  <c r="R107" i="13" s="1"/>
  <c r="AY105" i="5"/>
  <c r="R105" i="13" s="1"/>
  <c r="AY103" i="5"/>
  <c r="R103" i="13" s="1"/>
  <c r="AY102" i="5"/>
  <c r="R102" i="13" s="1"/>
  <c r="AY101" i="5"/>
  <c r="R101" i="13" s="1"/>
  <c r="AY95" i="5"/>
  <c r="AY90" i="5"/>
  <c r="R90" i="13" s="1"/>
  <c r="AY89" i="5"/>
  <c r="AY87" i="5"/>
  <c r="R87" i="13" s="1"/>
  <c r="AY86" i="5"/>
  <c r="R86" i="13" s="1"/>
  <c r="AY85" i="5"/>
  <c r="R85" i="13" s="1"/>
  <c r="AY83" i="5"/>
  <c r="R83" i="13" s="1"/>
  <c r="AY82" i="5"/>
  <c r="R82" i="13" s="1"/>
  <c r="AY81" i="5"/>
  <c r="R81" i="13" s="1"/>
  <c r="AY78" i="5"/>
  <c r="AY71" i="5"/>
  <c r="R71" i="13" s="1"/>
  <c r="AY70" i="5"/>
  <c r="R70" i="13" s="1"/>
  <c r="AY69" i="5"/>
  <c r="R69" i="13" s="1"/>
  <c r="AY67" i="5"/>
  <c r="R67" i="13" s="1"/>
  <c r="AY65" i="5"/>
  <c r="R65" i="13" s="1"/>
  <c r="AY62" i="5"/>
  <c r="R62" i="13" s="1"/>
  <c r="AY61" i="5"/>
  <c r="R61" i="13" s="1"/>
  <c r="AY58" i="5"/>
  <c r="R58" i="13" s="1"/>
  <c r="AY54" i="5"/>
  <c r="R54" i="13" s="1"/>
  <c r="AY53" i="5"/>
  <c r="R53" i="13" s="1"/>
  <c r="AY50" i="5"/>
  <c r="R50" i="13" s="1"/>
  <c r="AY45" i="5"/>
  <c r="R45" i="13" s="1"/>
  <c r="AY38" i="5"/>
  <c r="R38" i="13" s="1"/>
  <c r="AY37" i="5"/>
  <c r="R37" i="13" s="1"/>
  <c r="AY34" i="5"/>
  <c r="R34" i="13" s="1"/>
  <c r="AY33" i="5"/>
  <c r="R33" i="13" s="1"/>
  <c r="AY31" i="5"/>
  <c r="R31" i="13" s="1"/>
  <c r="AY30" i="5"/>
  <c r="R30" i="13" s="1"/>
  <c r="AY14" i="5"/>
  <c r="R14" i="13" s="1"/>
  <c r="AY13" i="5"/>
  <c r="R13" i="13" s="1"/>
  <c r="AY9" i="5"/>
  <c r="AY7" i="5"/>
  <c r="R7" i="13" s="1"/>
  <c r="AY5" i="5"/>
  <c r="R5" i="13" s="1"/>
  <c r="AY4" i="5"/>
  <c r="R4" i="13" s="1"/>
  <c r="Q7" i="13"/>
  <c r="Q15" i="13"/>
  <c r="Q20" i="13"/>
  <c r="Q31" i="13"/>
  <c r="Q36" i="13"/>
  <c r="Q47" i="13"/>
  <c r="Q52" i="13"/>
  <c r="Q55" i="13"/>
  <c r="Q60" i="13"/>
  <c r="Q76" i="13"/>
  <c r="Q92" i="13"/>
  <c r="Q95" i="13"/>
  <c r="Q100" i="13"/>
  <c r="Q103" i="13"/>
  <c r="Q111" i="13"/>
  <c r="Q116" i="13"/>
  <c r="Q119" i="13"/>
  <c r="Q124" i="13"/>
  <c r="Q127" i="13"/>
  <c r="Q132" i="13"/>
  <c r="Q135" i="13"/>
  <c r="Q143" i="13"/>
  <c r="Q148" i="13"/>
  <c r="Q6" i="13"/>
  <c r="Q13" i="13"/>
  <c r="Q14" i="13"/>
  <c r="Q16" i="13"/>
  <c r="Q18" i="13"/>
  <c r="Q19" i="13"/>
  <c r="Q24" i="13"/>
  <c r="Q26" i="13"/>
  <c r="Q29" i="13"/>
  <c r="Q30" i="13"/>
  <c r="Q33" i="13"/>
  <c r="Q34" i="13"/>
  <c r="Q35" i="13"/>
  <c r="Q37" i="13"/>
  <c r="Q38" i="13"/>
  <c r="Q43" i="13"/>
  <c r="Q45" i="13"/>
  <c r="Q46" i="13"/>
  <c r="Q48" i="13"/>
  <c r="Q49" i="13"/>
  <c r="Q50" i="13"/>
  <c r="Q51" i="13"/>
  <c r="Q53" i="13"/>
  <c r="Q54" i="13"/>
  <c r="Q57" i="13"/>
  <c r="Q58" i="13"/>
  <c r="Q59" i="13"/>
  <c r="Q61" i="13"/>
  <c r="Q62" i="13"/>
  <c r="Q65" i="13"/>
  <c r="Q67" i="13"/>
  <c r="Q69" i="13"/>
  <c r="Q70" i="13"/>
  <c r="Q72" i="13"/>
  <c r="Q78" i="13"/>
  <c r="Q81" i="13"/>
  <c r="Q82" i="13"/>
  <c r="Q85" i="13"/>
  <c r="Q88" i="13"/>
  <c r="Q89" i="13"/>
  <c r="Q90" i="13"/>
  <c r="Q94" i="13"/>
  <c r="Q99" i="13"/>
  <c r="Q101" i="13"/>
  <c r="Q104" i="13"/>
  <c r="Q105" i="13"/>
  <c r="Q107" i="13"/>
  <c r="Q109" i="13"/>
  <c r="Q112" i="13"/>
  <c r="Q114" i="13"/>
  <c r="Q115" i="13"/>
  <c r="Q120" i="13"/>
  <c r="Q122" i="13"/>
  <c r="Q123" i="13"/>
  <c r="Q125" i="13"/>
  <c r="Q126" i="13"/>
  <c r="Q128" i="13"/>
  <c r="Q133" i="13"/>
  <c r="Q136" i="13"/>
  <c r="Q137" i="13"/>
  <c r="Q141" i="13"/>
  <c r="Q144" i="13"/>
  <c r="Q146" i="13"/>
  <c r="Q147" i="13"/>
  <c r="Q152" i="13"/>
  <c r="Q154" i="13"/>
  <c r="Q4" i="13"/>
  <c r="G93" i="13" l="1"/>
  <c r="I24" i="13"/>
  <c r="K150" i="13"/>
  <c r="V140" i="13"/>
  <c r="V60" i="13"/>
  <c r="V4" i="13"/>
  <c r="V13" i="13"/>
  <c r="V124" i="13"/>
  <c r="V20" i="13"/>
  <c r="V116" i="13"/>
  <c r="V148" i="13"/>
  <c r="V95" i="13"/>
  <c r="V122" i="13"/>
  <c r="W123" i="13" s="1"/>
  <c r="V61" i="13"/>
  <c r="V69" i="13"/>
  <c r="V85" i="13"/>
  <c r="V100" i="13"/>
  <c r="V135" i="13"/>
  <c r="V112" i="13"/>
  <c r="V5" i="13"/>
  <c r="V126" i="13"/>
  <c r="V80" i="13"/>
  <c r="V26" i="13"/>
  <c r="V130" i="13"/>
  <c r="V66" i="13"/>
  <c r="V103" i="13"/>
  <c r="V62" i="13"/>
  <c r="V136" i="13"/>
  <c r="V75" i="13"/>
  <c r="V15" i="13"/>
  <c r="V8" i="13"/>
  <c r="V108" i="13"/>
  <c r="V132" i="13"/>
  <c r="V77" i="13"/>
  <c r="V57" i="13"/>
  <c r="V19" i="13"/>
  <c r="V68" i="13"/>
  <c r="V76" i="13"/>
  <c r="V84" i="13"/>
  <c r="V92" i="13"/>
  <c r="V101" i="13"/>
  <c r="V109" i="13"/>
  <c r="V117" i="13"/>
  <c r="V125" i="13"/>
  <c r="V133" i="13"/>
  <c r="V141" i="13"/>
  <c r="V98" i="13"/>
  <c r="V43" i="13"/>
  <c r="V25" i="13"/>
  <c r="V6" i="13"/>
  <c r="V67" i="13"/>
  <c r="V121" i="13"/>
  <c r="V104" i="13"/>
  <c r="V94" i="13"/>
  <c r="V7" i="13"/>
  <c r="V154" i="13"/>
  <c r="V145" i="13"/>
  <c r="V118" i="13"/>
  <c r="V71" i="13"/>
  <c r="V99" i="13"/>
  <c r="V144" i="13"/>
  <c r="V131" i="13"/>
  <c r="V127" i="13"/>
  <c r="V113" i="13"/>
  <c r="V89" i="13"/>
  <c r="V146" i="13"/>
  <c r="V142" i="13"/>
  <c r="V137" i="13"/>
  <c r="V119" i="13"/>
  <c r="V114" i="13"/>
  <c r="V110" i="13"/>
  <c r="V105" i="13"/>
  <c r="V96" i="13"/>
  <c r="V153" i="13"/>
  <c r="V143" i="13"/>
  <c r="V138" i="13"/>
  <c r="V134" i="13"/>
  <c r="V129" i="13"/>
  <c r="V120" i="13"/>
  <c r="V111" i="13"/>
  <c r="V106" i="13"/>
  <c r="V102" i="13"/>
  <c r="V97" i="13"/>
  <c r="V83" i="13"/>
  <c r="V24" i="13"/>
  <c r="V123" i="13"/>
  <c r="V90" i="13"/>
  <c r="V86" i="13"/>
  <c r="V81" i="13"/>
  <c r="V72" i="13"/>
  <c r="V63" i="13"/>
  <c r="V58" i="13"/>
  <c r="V27" i="13"/>
  <c r="W27" i="13" s="1"/>
  <c r="V16" i="13"/>
  <c r="V152" i="13"/>
  <c r="V128" i="13"/>
  <c r="V91" i="13"/>
  <c r="V59" i="13"/>
  <c r="V147" i="13"/>
  <c r="V115" i="13"/>
  <c r="V87" i="13"/>
  <c r="V82" i="13"/>
  <c r="V78" i="13"/>
  <c r="V73" i="13"/>
  <c r="V64" i="13"/>
  <c r="V17" i="13"/>
  <c r="V139" i="13"/>
  <c r="V107" i="13"/>
  <c r="V88" i="13"/>
  <c r="V79" i="13"/>
  <c r="V74" i="13"/>
  <c r="V70" i="13"/>
  <c r="V65" i="13"/>
  <c r="V18" i="13"/>
  <c r="V14" i="13"/>
  <c r="V53" i="13"/>
  <c r="X53" i="13" s="1"/>
  <c r="V52" i="13"/>
  <c r="X52" i="13" s="1"/>
  <c r="V45" i="13"/>
  <c r="V37" i="13"/>
  <c r="V36" i="13"/>
  <c r="V29" i="13"/>
  <c r="V55" i="13"/>
  <c r="X55" i="13" s="1"/>
  <c r="V51" i="13"/>
  <c r="V54" i="13"/>
  <c r="X54" i="13" s="1"/>
  <c r="V49" i="13"/>
  <c r="X49" i="13" s="1"/>
  <c r="V50" i="13"/>
  <c r="V47" i="13"/>
  <c r="V48" i="13"/>
  <c r="V46" i="13"/>
  <c r="V38" i="13"/>
  <c r="X38" i="13" s="1"/>
  <c r="V34" i="13"/>
  <c r="V35" i="13"/>
  <c r="V31" i="13"/>
  <c r="V32" i="13"/>
  <c r="V33" i="13"/>
  <c r="V30" i="13"/>
  <c r="G158" i="13"/>
  <c r="I5" i="13"/>
  <c r="I16" i="13"/>
  <c r="K22" i="13"/>
  <c r="I57" i="13"/>
  <c r="I39" i="13"/>
  <c r="K156" i="13"/>
  <c r="K10" i="13"/>
  <c r="I3" i="12"/>
  <c r="I4" i="12"/>
  <c r="I5" i="12"/>
  <c r="I6" i="12"/>
  <c r="I7" i="12"/>
  <c r="I8" i="12"/>
  <c r="I9" i="12"/>
  <c r="I10" i="12"/>
  <c r="I11" i="12"/>
  <c r="I18" i="12"/>
  <c r="I29" i="12" s="1"/>
  <c r="I19" i="12"/>
  <c r="I20" i="12"/>
  <c r="I21" i="12"/>
  <c r="I22" i="12"/>
  <c r="I23" i="12"/>
  <c r="I24" i="12"/>
  <c r="I25" i="12"/>
  <c r="I26" i="12"/>
  <c r="I27" i="12"/>
  <c r="I28" i="12"/>
  <c r="I2" i="12"/>
  <c r="I12" i="12" s="1"/>
  <c r="AU31" i="7"/>
  <c r="AU32" i="7"/>
  <c r="AU47" i="7"/>
  <c r="AU48" i="7"/>
  <c r="AU49" i="7"/>
  <c r="AU50" i="7"/>
  <c r="AU53" i="7"/>
  <c r="AU54" i="7"/>
  <c r="AU54" i="6"/>
  <c r="AU49" i="6"/>
  <c r="AU48" i="6"/>
  <c r="AU47" i="6"/>
  <c r="AU46" i="6"/>
  <c r="AU38" i="6"/>
  <c r="AU36" i="6"/>
  <c r="AU35" i="6"/>
  <c r="AU32" i="6"/>
  <c r="AU29" i="5"/>
  <c r="AT55" i="7"/>
  <c r="AU55" i="7" s="1"/>
  <c r="AT54" i="7"/>
  <c r="AT53" i="7"/>
  <c r="AT52" i="7"/>
  <c r="AU52" i="7" s="1"/>
  <c r="AT51" i="7"/>
  <c r="AU51" i="7" s="1"/>
  <c r="AT50" i="7"/>
  <c r="AT49" i="7"/>
  <c r="AT48" i="7"/>
  <c r="AT47" i="7"/>
  <c r="AT46" i="7"/>
  <c r="AU46" i="7" s="1"/>
  <c r="AT45" i="7"/>
  <c r="AU45" i="7" s="1"/>
  <c r="AT38" i="7"/>
  <c r="AU38" i="7" s="1"/>
  <c r="AT37" i="7"/>
  <c r="AU37" i="7" s="1"/>
  <c r="AT36" i="7"/>
  <c r="AU36" i="7" s="1"/>
  <c r="AT35" i="7"/>
  <c r="AU35" i="7" s="1"/>
  <c r="AT34" i="7"/>
  <c r="AU34" i="7" s="1"/>
  <c r="AT33" i="7"/>
  <c r="AU33" i="7" s="1"/>
  <c r="AT32" i="7"/>
  <c r="AT31" i="7"/>
  <c r="AT30" i="7"/>
  <c r="AU30" i="7" s="1"/>
  <c r="AT29" i="7"/>
  <c r="AU29" i="7" s="1"/>
  <c r="AT55" i="6"/>
  <c r="AU55" i="6" s="1"/>
  <c r="AT54" i="6"/>
  <c r="AT53" i="6"/>
  <c r="AU53" i="6" s="1"/>
  <c r="AT52" i="6"/>
  <c r="AU52" i="6" s="1"/>
  <c r="AT51" i="6"/>
  <c r="AU51" i="6" s="1"/>
  <c r="AT50" i="6"/>
  <c r="AU50" i="6" s="1"/>
  <c r="AT49" i="6"/>
  <c r="AT48" i="6"/>
  <c r="AT47" i="6"/>
  <c r="AT46" i="6"/>
  <c r="AT45" i="6"/>
  <c r="AU45" i="6" s="1"/>
  <c r="AT38" i="6"/>
  <c r="AT37" i="6"/>
  <c r="AU37" i="6" s="1"/>
  <c r="AT36" i="6"/>
  <c r="AT35" i="6"/>
  <c r="AT34" i="6"/>
  <c r="AU34" i="6" s="1"/>
  <c r="AT33" i="6"/>
  <c r="AU33" i="6" s="1"/>
  <c r="AT32" i="6"/>
  <c r="AT31" i="6"/>
  <c r="AU31" i="6" s="1"/>
  <c r="AT30" i="6"/>
  <c r="AU30" i="6" s="1"/>
  <c r="AT29" i="6"/>
  <c r="AU29" i="6" s="1"/>
  <c r="AT29" i="5"/>
  <c r="AT55" i="5"/>
  <c r="AU55" i="5" s="1"/>
  <c r="AT54" i="5"/>
  <c r="AU54" i="5" s="1"/>
  <c r="AT53" i="5"/>
  <c r="AU53" i="5" s="1"/>
  <c r="AT52" i="5"/>
  <c r="AU52" i="5" s="1"/>
  <c r="AT51" i="5"/>
  <c r="AU51" i="5" s="1"/>
  <c r="AT50" i="5"/>
  <c r="AU50" i="5" s="1"/>
  <c r="AT49" i="5"/>
  <c r="AU49" i="5" s="1"/>
  <c r="AT48" i="5"/>
  <c r="AU48" i="5" s="1"/>
  <c r="AT47" i="5"/>
  <c r="AU47" i="5" s="1"/>
  <c r="AT46" i="5"/>
  <c r="AU46" i="5" s="1"/>
  <c r="AT45" i="5"/>
  <c r="AU45" i="5" s="1"/>
  <c r="AT38" i="5"/>
  <c r="AU38" i="5" s="1"/>
  <c r="AT37" i="5"/>
  <c r="AU37" i="5" s="1"/>
  <c r="AT36" i="5"/>
  <c r="AU36" i="5" s="1"/>
  <c r="AT35" i="5"/>
  <c r="AU35" i="5" s="1"/>
  <c r="AT34" i="5"/>
  <c r="AU34" i="5" s="1"/>
  <c r="AT33" i="5"/>
  <c r="AU33" i="5" s="1"/>
  <c r="AT32" i="5"/>
  <c r="AU32" i="5" s="1"/>
  <c r="AT31" i="5"/>
  <c r="AU31" i="5" s="1"/>
  <c r="AT30" i="5"/>
  <c r="AU30" i="5" s="1"/>
  <c r="AU46" i="4"/>
  <c r="AU47" i="4"/>
  <c r="AU48" i="4"/>
  <c r="AU49" i="4"/>
  <c r="AU50" i="4"/>
  <c r="AU51" i="4"/>
  <c r="AU54" i="4"/>
  <c r="AU35" i="4"/>
  <c r="AU36" i="4"/>
  <c r="AU37" i="4"/>
  <c r="AU38" i="4"/>
  <c r="AU29" i="4"/>
  <c r="AS39" i="4"/>
  <c r="AT46" i="4"/>
  <c r="AT47" i="4"/>
  <c r="AT48" i="4"/>
  <c r="AT49" i="4"/>
  <c r="AT50" i="4"/>
  <c r="AT51" i="4"/>
  <c r="AT52" i="4"/>
  <c r="AU52" i="4" s="1"/>
  <c r="AT53" i="4"/>
  <c r="AU53" i="4" s="1"/>
  <c r="AT54" i="4"/>
  <c r="AT55" i="4"/>
  <c r="AU55" i="4" s="1"/>
  <c r="AT45" i="4"/>
  <c r="AU45" i="4" s="1"/>
  <c r="AT30" i="4"/>
  <c r="AU30" i="4" s="1"/>
  <c r="AT31" i="4"/>
  <c r="AU31" i="4" s="1"/>
  <c r="AT32" i="4"/>
  <c r="AU32" i="4" s="1"/>
  <c r="AT33" i="4"/>
  <c r="AU33" i="4" s="1"/>
  <c r="AT34" i="4"/>
  <c r="AU34" i="4" s="1"/>
  <c r="AT35" i="4"/>
  <c r="AT36" i="4"/>
  <c r="AT37" i="4"/>
  <c r="AT38" i="4"/>
  <c r="AT29" i="4"/>
  <c r="X31" i="13" l="1"/>
  <c r="W96" i="13"/>
  <c r="X37" i="13"/>
  <c r="X48" i="13"/>
  <c r="W92" i="13"/>
  <c r="W7" i="13"/>
  <c r="W89" i="13"/>
  <c r="X91" i="13" s="1"/>
  <c r="W125" i="13"/>
  <c r="K158" i="13"/>
  <c r="X51" i="13"/>
  <c r="AA156" i="6"/>
  <c r="X96" i="13" l="1"/>
  <c r="X98" i="13" s="1"/>
  <c r="X101" i="13" s="1"/>
  <c r="G4" i="4"/>
  <c r="S19" i="11" l="1"/>
  <c r="C16" i="11" l="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B16" i="11"/>
  <c r="S3" i="11"/>
  <c r="P33" i="11"/>
  <c r="P31" i="11"/>
  <c r="P30" i="11"/>
  <c r="P29" i="11"/>
  <c r="P28" i="11"/>
  <c r="P27" i="11"/>
  <c r="O30" i="11"/>
  <c r="O29" i="11"/>
  <c r="O28" i="11"/>
  <c r="O27" i="11"/>
  <c r="O26" i="11"/>
  <c r="O25" i="11"/>
  <c r="N30" i="11"/>
  <c r="N29" i="11"/>
  <c r="N28" i="11"/>
  <c r="N27" i="11"/>
  <c r="N26" i="11"/>
  <c r="N25" i="11"/>
  <c r="N22" i="11"/>
  <c r="M29" i="11"/>
  <c r="M28" i="11"/>
  <c r="M27" i="11"/>
  <c r="M26" i="11"/>
  <c r="M25" i="11"/>
  <c r="M22" i="11"/>
  <c r="L30" i="11"/>
  <c r="L27" i="11"/>
  <c r="L26" i="11"/>
  <c r="L25" i="11"/>
  <c r="L22" i="11"/>
  <c r="K33" i="11"/>
  <c r="K32" i="11"/>
  <c r="K25" i="11"/>
  <c r="J31" i="11"/>
  <c r="J27" i="11"/>
  <c r="I30" i="11"/>
  <c r="I26" i="11"/>
  <c r="I22" i="11"/>
  <c r="G30" i="11"/>
  <c r="F30" i="11"/>
  <c r="F28" i="11"/>
  <c r="F26" i="11"/>
  <c r="E22" i="11"/>
  <c r="E31" i="11"/>
  <c r="E30" i="11"/>
  <c r="E27" i="11"/>
  <c r="D27" i="11"/>
  <c r="C30" i="11"/>
  <c r="C26" i="11"/>
  <c r="C25" i="11"/>
  <c r="B33" i="11"/>
  <c r="B30" i="11"/>
  <c r="B26" i="11"/>
  <c r="B25" i="11"/>
  <c r="V23" i="11"/>
  <c r="F23" i="11" s="1"/>
  <c r="V24" i="11"/>
  <c r="I24" i="11" s="1"/>
  <c r="V25" i="11"/>
  <c r="P25" i="11" s="1"/>
  <c r="V26" i="11"/>
  <c r="J26" i="11" s="1"/>
  <c r="V27" i="11"/>
  <c r="F27" i="11" s="1"/>
  <c r="V28" i="11"/>
  <c r="I28" i="11" s="1"/>
  <c r="V29" i="11"/>
  <c r="K29" i="11" s="1"/>
  <c r="V30" i="11"/>
  <c r="J30" i="11" s="1"/>
  <c r="V31" i="11"/>
  <c r="F31" i="11" s="1"/>
  <c r="V32" i="11"/>
  <c r="I32" i="11" s="1"/>
  <c r="V33" i="11"/>
  <c r="L33" i="11" s="1"/>
  <c r="V22" i="11"/>
  <c r="J22" i="11" s="1"/>
  <c r="U35" i="11"/>
  <c r="T35" i="11"/>
  <c r="V19" i="11"/>
  <c r="U19" i="11"/>
  <c r="T19" i="11"/>
  <c r="J23" i="11" l="1"/>
  <c r="F24" i="11"/>
  <c r="L23" i="11"/>
  <c r="P32" i="11"/>
  <c r="M24" i="11"/>
  <c r="C22" i="11"/>
  <c r="N31" i="11"/>
  <c r="O33" i="11"/>
  <c r="K22" i="11"/>
  <c r="K35" i="11" s="1"/>
  <c r="K37" i="11" s="1"/>
  <c r="C33" i="11"/>
  <c r="G22" i="11"/>
  <c r="K26" i="11"/>
  <c r="L28" i="11"/>
  <c r="M30" i="11"/>
  <c r="N32" i="11"/>
  <c r="N24" i="11"/>
  <c r="M23" i="11"/>
  <c r="M35" i="11" s="1"/>
  <c r="M37" i="11" s="1"/>
  <c r="K23" i="11"/>
  <c r="F22" i="11"/>
  <c r="D23" i="11"/>
  <c r="G26" i="11"/>
  <c r="K27" i="11"/>
  <c r="L29" i="11"/>
  <c r="M31" i="11"/>
  <c r="N33" i="11"/>
  <c r="P22" i="11"/>
  <c r="P23" i="11"/>
  <c r="V35" i="11"/>
  <c r="K24" i="11"/>
  <c r="O32" i="11"/>
  <c r="K28" i="11"/>
  <c r="D31" i="11"/>
  <c r="H23" i="11"/>
  <c r="L31" i="11"/>
  <c r="M33" i="11"/>
  <c r="P24" i="11"/>
  <c r="N23" i="11"/>
  <c r="N35" i="11" s="1"/>
  <c r="N37" i="11" s="1"/>
  <c r="O31" i="11"/>
  <c r="F32" i="11"/>
  <c r="E23" i="11"/>
  <c r="H27" i="11"/>
  <c r="K30" i="11"/>
  <c r="O22" i="11"/>
  <c r="L24" i="11"/>
  <c r="M32" i="11"/>
  <c r="E26" i="11"/>
  <c r="H31" i="11"/>
  <c r="K31" i="11"/>
  <c r="L32" i="11"/>
  <c r="O23" i="11"/>
  <c r="P26" i="11"/>
  <c r="O24" i="11"/>
  <c r="E33" i="11"/>
  <c r="J33" i="11"/>
  <c r="H33" i="11"/>
  <c r="D33" i="11"/>
  <c r="F33" i="11"/>
  <c r="I33" i="11"/>
  <c r="G33" i="11"/>
  <c r="E29" i="11"/>
  <c r="J29" i="11"/>
  <c r="H29" i="11"/>
  <c r="D29" i="11"/>
  <c r="F29" i="11"/>
  <c r="I29" i="11"/>
  <c r="G29" i="11"/>
  <c r="E25" i="11"/>
  <c r="J25" i="11"/>
  <c r="H25" i="11"/>
  <c r="D25" i="11"/>
  <c r="F25" i="11"/>
  <c r="F35" i="11" s="1"/>
  <c r="F37" i="11" s="1"/>
  <c r="I25" i="11"/>
  <c r="G25" i="11"/>
  <c r="B29" i="11"/>
  <c r="C29" i="11"/>
  <c r="D24" i="11"/>
  <c r="D28" i="11"/>
  <c r="D32" i="11"/>
  <c r="H24" i="11"/>
  <c r="H28" i="11"/>
  <c r="H32" i="11"/>
  <c r="J24" i="11"/>
  <c r="J28" i="11"/>
  <c r="J32" i="11"/>
  <c r="B27" i="11"/>
  <c r="B31" i="11"/>
  <c r="B23" i="11"/>
  <c r="C23" i="11"/>
  <c r="C27" i="11"/>
  <c r="C31" i="11"/>
  <c r="E24" i="11"/>
  <c r="E28" i="11"/>
  <c r="E32" i="11"/>
  <c r="G23" i="11"/>
  <c r="G27" i="11"/>
  <c r="G31" i="11"/>
  <c r="I23" i="11"/>
  <c r="I27" i="11"/>
  <c r="I31" i="11"/>
  <c r="B24" i="11"/>
  <c r="B28" i="11"/>
  <c r="B32" i="11"/>
  <c r="C24" i="11"/>
  <c r="C35" i="11" s="1"/>
  <c r="C37" i="11" s="1"/>
  <c r="C28" i="11"/>
  <c r="C32" i="11"/>
  <c r="D22" i="11"/>
  <c r="D26" i="11"/>
  <c r="D30" i="11"/>
  <c r="G24" i="11"/>
  <c r="G28" i="11"/>
  <c r="G32" i="11"/>
  <c r="H22" i="11"/>
  <c r="H26" i="11"/>
  <c r="H30" i="11"/>
  <c r="AC39" i="4"/>
  <c r="V14" i="11"/>
  <c r="V13" i="11"/>
  <c r="V12" i="11"/>
  <c r="V11" i="11"/>
  <c r="V10" i="11"/>
  <c r="V9" i="11"/>
  <c r="V8" i="11"/>
  <c r="V7" i="11"/>
  <c r="V6" i="11"/>
  <c r="V5" i="11"/>
  <c r="V4" i="11"/>
  <c r="V3" i="11"/>
  <c r="U4" i="11"/>
  <c r="U5" i="11"/>
  <c r="U6" i="11"/>
  <c r="U7" i="11"/>
  <c r="U8" i="11"/>
  <c r="U9" i="11"/>
  <c r="U10" i="11"/>
  <c r="U11" i="11"/>
  <c r="U12" i="11"/>
  <c r="U13" i="11"/>
  <c r="U14" i="11"/>
  <c r="U3" i="11"/>
  <c r="T4" i="11"/>
  <c r="T5" i="11"/>
  <c r="T6" i="11"/>
  <c r="T7" i="11"/>
  <c r="T8" i="11"/>
  <c r="T9" i="11"/>
  <c r="T10" i="11"/>
  <c r="T11" i="11"/>
  <c r="T12" i="11"/>
  <c r="T13" i="11"/>
  <c r="T14" i="11"/>
  <c r="T3" i="11"/>
  <c r="S6" i="11"/>
  <c r="S5" i="11"/>
  <c r="S4" i="11"/>
  <c r="S7" i="11"/>
  <c r="S8" i="11"/>
  <c r="S9" i="11"/>
  <c r="S10" i="11"/>
  <c r="S11" i="11"/>
  <c r="S12" i="11"/>
  <c r="S13" i="11"/>
  <c r="S14" i="11"/>
  <c r="L35" i="11" l="1"/>
  <c r="L37" i="11" s="1"/>
  <c r="J35" i="11"/>
  <c r="J37" i="11" s="1"/>
  <c r="G35" i="11"/>
  <c r="G37" i="11" s="1"/>
  <c r="B37" i="11"/>
  <c r="O35" i="11"/>
  <c r="O37" i="11" s="1"/>
  <c r="I35" i="11"/>
  <c r="I37" i="11" s="1"/>
  <c r="P35" i="11"/>
  <c r="P37" i="11" s="1"/>
  <c r="D35" i="11"/>
  <c r="D37" i="11" s="1"/>
  <c r="S37" i="11" s="1"/>
  <c r="E35" i="11"/>
  <c r="E37" i="11" s="1"/>
  <c r="H35" i="11"/>
  <c r="H37" i="11" s="1"/>
  <c r="L171" i="10"/>
  <c r="Z39" i="7"/>
  <c r="S39" i="7"/>
  <c r="Q39" i="7"/>
  <c r="R39" i="7"/>
  <c r="T39" i="7"/>
  <c r="U39" i="7"/>
  <c r="V39" i="7"/>
  <c r="W39" i="7"/>
  <c r="X39" i="7"/>
  <c r="Y39" i="7"/>
  <c r="AA39" i="7"/>
  <c r="AB39" i="7"/>
  <c r="AC39" i="7"/>
  <c r="AD39" i="7"/>
  <c r="O39" i="7"/>
  <c r="F93" i="9"/>
  <c r="B43" i="9"/>
  <c r="E43" i="9" s="1"/>
  <c r="E93" i="9" s="1"/>
  <c r="B42" i="9"/>
  <c r="F42" i="9"/>
  <c r="D46" i="9"/>
  <c r="B87" i="9"/>
  <c r="B88" i="9" s="1"/>
  <c r="G88" i="9" s="1"/>
  <c r="G93" i="9" s="1"/>
  <c r="P39" i="7"/>
  <c r="O10" i="7"/>
  <c r="P10" i="7"/>
  <c r="N10" i="7" s="1"/>
  <c r="J4" i="8" s="1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O150" i="7"/>
  <c r="P150" i="7"/>
  <c r="Q150" i="7"/>
  <c r="R150" i="7"/>
  <c r="S150" i="7"/>
  <c r="T150" i="7"/>
  <c r="U150" i="7"/>
  <c r="V150" i="7"/>
  <c r="W150" i="7"/>
  <c r="X150" i="7"/>
  <c r="Y150" i="7"/>
  <c r="Z150" i="7"/>
  <c r="AA150" i="7"/>
  <c r="AB150" i="7"/>
  <c r="AC150" i="7"/>
  <c r="AD150" i="7"/>
  <c r="O22" i="7"/>
  <c r="N22" i="7" s="1"/>
  <c r="J7" i="8" s="1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O156" i="7"/>
  <c r="AW156" i="7" s="1"/>
  <c r="AY156" i="7" s="1"/>
  <c r="T156" i="13" s="1"/>
  <c r="P156" i="7"/>
  <c r="Q156" i="7"/>
  <c r="R156" i="7"/>
  <c r="S156" i="7"/>
  <c r="T156" i="7"/>
  <c r="U156" i="7"/>
  <c r="V156" i="7"/>
  <c r="W156" i="7"/>
  <c r="AD156" i="7"/>
  <c r="X156" i="7"/>
  <c r="Y156" i="7"/>
  <c r="Z156" i="7"/>
  <c r="AA156" i="7"/>
  <c r="AB156" i="7"/>
  <c r="AC156" i="7"/>
  <c r="N156" i="7"/>
  <c r="AK156" i="7"/>
  <c r="AE156" i="7"/>
  <c r="AF156" i="7"/>
  <c r="AG156" i="7"/>
  <c r="AH156" i="7"/>
  <c r="AI156" i="7"/>
  <c r="AJ156" i="7"/>
  <c r="AL156" i="7"/>
  <c r="AM156" i="7"/>
  <c r="AN156" i="7"/>
  <c r="AO156" i="7"/>
  <c r="AP156" i="7"/>
  <c r="AQ156" i="7"/>
  <c r="AR156" i="7"/>
  <c r="AS156" i="7"/>
  <c r="AI156" i="6"/>
  <c r="AI10" i="7"/>
  <c r="AH10" i="7"/>
  <c r="AG10" i="7"/>
  <c r="AF10" i="7"/>
  <c r="AE10" i="7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N10" i="6" s="1"/>
  <c r="I4" i="8" s="1"/>
  <c r="R10" i="6"/>
  <c r="Q10" i="6"/>
  <c r="P10" i="6"/>
  <c r="O10" i="6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N10" i="5" s="1"/>
  <c r="H4" i="8" s="1"/>
  <c r="R10" i="5"/>
  <c r="Q10" i="5"/>
  <c r="P10" i="5"/>
  <c r="O10" i="5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S39" i="5"/>
  <c r="Z39" i="6"/>
  <c r="V39" i="6"/>
  <c r="AD39" i="6"/>
  <c r="O150" i="5"/>
  <c r="D3" i="9"/>
  <c r="D5" i="9"/>
  <c r="D6" i="9"/>
  <c r="D21" i="9"/>
  <c r="D91" i="9" s="1"/>
  <c r="D45" i="9"/>
  <c r="D79" i="9" s="1"/>
  <c r="D92" i="9" s="1"/>
  <c r="D94" i="9" s="1"/>
  <c r="D47" i="9"/>
  <c r="D48" i="9"/>
  <c r="D49" i="9"/>
  <c r="E7" i="9"/>
  <c r="E9" i="9"/>
  <c r="E10" i="9"/>
  <c r="E11" i="9"/>
  <c r="E20" i="9"/>
  <c r="E21" i="9"/>
  <c r="E91" i="9" s="1"/>
  <c r="E50" i="9"/>
  <c r="E51" i="9"/>
  <c r="E52" i="9"/>
  <c r="E53" i="9"/>
  <c r="E54" i="9"/>
  <c r="E79" i="9" s="1"/>
  <c r="E92" i="9" s="1"/>
  <c r="E94" i="9" s="1"/>
  <c r="E55" i="9"/>
  <c r="E56" i="9"/>
  <c r="E57" i="9"/>
  <c r="E58" i="9"/>
  <c r="E59" i="9"/>
  <c r="E60" i="9"/>
  <c r="E61" i="9"/>
  <c r="F12" i="9"/>
  <c r="F21" i="9"/>
  <c r="F91" i="9"/>
  <c r="F79" i="9"/>
  <c r="F92" i="9" s="1"/>
  <c r="F94" i="9" s="1"/>
  <c r="G4" i="9"/>
  <c r="G21" i="9" s="1"/>
  <c r="G91" i="9" s="1"/>
  <c r="G8" i="9"/>
  <c r="G13" i="9"/>
  <c r="G14" i="9"/>
  <c r="G15" i="9"/>
  <c r="G16" i="9"/>
  <c r="G17" i="9"/>
  <c r="G18" i="9"/>
  <c r="G19" i="9"/>
  <c r="G63" i="9"/>
  <c r="G64" i="9"/>
  <c r="G65" i="9"/>
  <c r="G79" i="9" s="1"/>
  <c r="G92" i="9" s="1"/>
  <c r="G66" i="9"/>
  <c r="G67" i="9"/>
  <c r="G68" i="9"/>
  <c r="G69" i="9"/>
  <c r="G70" i="9"/>
  <c r="G71" i="9"/>
  <c r="G72" i="9"/>
  <c r="G73" i="9"/>
  <c r="G74" i="9"/>
  <c r="G75" i="9"/>
  <c r="G76" i="9"/>
  <c r="G77" i="9"/>
  <c r="H21" i="9"/>
  <c r="H91" i="9"/>
  <c r="H79" i="9"/>
  <c r="H92" i="9"/>
  <c r="H94" i="9" s="1"/>
  <c r="H87" i="9"/>
  <c r="H93" i="9" s="1"/>
  <c r="G81" i="9"/>
  <c r="G78" i="9"/>
  <c r="AG150" i="4"/>
  <c r="AG156" i="4"/>
  <c r="AR39" i="5"/>
  <c r="O150" i="6"/>
  <c r="P150" i="6"/>
  <c r="N150" i="6" s="1"/>
  <c r="I15" i="8" s="1"/>
  <c r="Q150" i="6"/>
  <c r="R150" i="6"/>
  <c r="S150" i="6"/>
  <c r="T150" i="6"/>
  <c r="U150" i="6"/>
  <c r="V150" i="6"/>
  <c r="W150" i="6"/>
  <c r="X150" i="6"/>
  <c r="Y150" i="6"/>
  <c r="Z150" i="6"/>
  <c r="AA150" i="6"/>
  <c r="AB150" i="6"/>
  <c r="AC150" i="6"/>
  <c r="AD150" i="6"/>
  <c r="AE150" i="6"/>
  <c r="AF150" i="6"/>
  <c r="AG150" i="6"/>
  <c r="AH150" i="6"/>
  <c r="AI150" i="6"/>
  <c r="AJ150" i="6"/>
  <c r="AK150" i="6"/>
  <c r="AL150" i="6"/>
  <c r="AM150" i="6"/>
  <c r="AN150" i="6"/>
  <c r="AO150" i="6"/>
  <c r="AP150" i="6"/>
  <c r="AQ150" i="6"/>
  <c r="AR150" i="6"/>
  <c r="AS150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AR22" i="6"/>
  <c r="AS22" i="6"/>
  <c r="O39" i="6"/>
  <c r="P39" i="6"/>
  <c r="Q39" i="6"/>
  <c r="R39" i="6"/>
  <c r="N39" i="6" s="1"/>
  <c r="I10" i="8" s="1"/>
  <c r="S39" i="6"/>
  <c r="T39" i="6"/>
  <c r="U39" i="6"/>
  <c r="W39" i="6"/>
  <c r="X39" i="6"/>
  <c r="Y39" i="6"/>
  <c r="AA39" i="6"/>
  <c r="AB39" i="6"/>
  <c r="AC39" i="6"/>
  <c r="AE39" i="6"/>
  <c r="AF39" i="6"/>
  <c r="AG39" i="6"/>
  <c r="AH39" i="6"/>
  <c r="AI39" i="6"/>
  <c r="AJ39" i="6"/>
  <c r="AK39" i="6"/>
  <c r="AL39" i="6"/>
  <c r="AM39" i="6"/>
  <c r="AN39" i="6"/>
  <c r="AO39" i="6"/>
  <c r="AP39" i="6"/>
  <c r="AQ39" i="6"/>
  <c r="AR39" i="6"/>
  <c r="AS39" i="6"/>
  <c r="O156" i="6"/>
  <c r="P156" i="6"/>
  <c r="Q156" i="6"/>
  <c r="R156" i="6"/>
  <c r="S156" i="6"/>
  <c r="T156" i="6"/>
  <c r="U156" i="6"/>
  <c r="N156" i="6" s="1"/>
  <c r="V156" i="6"/>
  <c r="W156" i="6"/>
  <c r="X156" i="6"/>
  <c r="Y156" i="6"/>
  <c r="Z156" i="6"/>
  <c r="AB156" i="6"/>
  <c r="AC156" i="6"/>
  <c r="AD156" i="6"/>
  <c r="AE156" i="6"/>
  <c r="AF156" i="6"/>
  <c r="AG156" i="6"/>
  <c r="AH156" i="6"/>
  <c r="AJ156" i="6"/>
  <c r="AK156" i="6"/>
  <c r="AL156" i="6"/>
  <c r="AM156" i="6"/>
  <c r="AN156" i="6"/>
  <c r="AO156" i="6"/>
  <c r="AP156" i="6"/>
  <c r="AQ156" i="6"/>
  <c r="AR156" i="6"/>
  <c r="AS156" i="6"/>
  <c r="AR156" i="5"/>
  <c r="AS156" i="5"/>
  <c r="AK150" i="5"/>
  <c r="AK156" i="5"/>
  <c r="AK39" i="5"/>
  <c r="O39" i="5"/>
  <c r="N39" i="5" s="1"/>
  <c r="H10" i="8" s="1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L39" i="5"/>
  <c r="AM39" i="5"/>
  <c r="AN39" i="5"/>
  <c r="AO39" i="5"/>
  <c r="AP39" i="5"/>
  <c r="AQ39" i="5"/>
  <c r="P150" i="5"/>
  <c r="V22" i="5"/>
  <c r="Q22" i="5"/>
  <c r="P22" i="5"/>
  <c r="O22" i="5"/>
  <c r="N22" i="5" s="1"/>
  <c r="H7" i="8" s="1"/>
  <c r="AK22" i="5"/>
  <c r="AL22" i="5"/>
  <c r="AM22" i="5"/>
  <c r="AN22" i="5"/>
  <c r="AO22" i="5"/>
  <c r="AP22" i="5"/>
  <c r="AQ22" i="5"/>
  <c r="AR22" i="5"/>
  <c r="AS22" i="5"/>
  <c r="AL150" i="5"/>
  <c r="AM150" i="5"/>
  <c r="AN150" i="5"/>
  <c r="AO150" i="5"/>
  <c r="AP150" i="5"/>
  <c r="AQ150" i="5"/>
  <c r="AR150" i="5"/>
  <c r="AS150" i="5"/>
  <c r="AL156" i="5"/>
  <c r="AM156" i="5"/>
  <c r="AN156" i="5"/>
  <c r="AO156" i="5"/>
  <c r="AP156" i="5"/>
  <c r="AQ156" i="5"/>
  <c r="AG156" i="5"/>
  <c r="AH156" i="5"/>
  <c r="AI156" i="5"/>
  <c r="AJ156" i="5"/>
  <c r="P156" i="5"/>
  <c r="Q156" i="5"/>
  <c r="R156" i="5"/>
  <c r="S156" i="5"/>
  <c r="T156" i="5"/>
  <c r="U156" i="5"/>
  <c r="V156" i="5"/>
  <c r="W156" i="5"/>
  <c r="X156" i="5"/>
  <c r="Y156" i="5"/>
  <c r="Z156" i="5"/>
  <c r="AA156" i="5"/>
  <c r="AB156" i="5"/>
  <c r="AC156" i="5"/>
  <c r="AD156" i="5"/>
  <c r="AE156" i="5"/>
  <c r="AF156" i="5"/>
  <c r="AF150" i="4"/>
  <c r="Q156" i="4"/>
  <c r="R156" i="4"/>
  <c r="S156" i="4"/>
  <c r="T156" i="4"/>
  <c r="U156" i="4"/>
  <c r="V156" i="4"/>
  <c r="W156" i="4"/>
  <c r="X156" i="4"/>
  <c r="Y156" i="4"/>
  <c r="Z156" i="4"/>
  <c r="AA156" i="4"/>
  <c r="AB156" i="4"/>
  <c r="AC156" i="4"/>
  <c r="AD156" i="4"/>
  <c r="AE156" i="4"/>
  <c r="AF156" i="4"/>
  <c r="AH156" i="4"/>
  <c r="AI156" i="4"/>
  <c r="AJ156" i="4"/>
  <c r="AK156" i="4"/>
  <c r="AL156" i="4"/>
  <c r="AM156" i="4"/>
  <c r="AN156" i="4"/>
  <c r="AO156" i="4"/>
  <c r="AP156" i="4"/>
  <c r="AQ156" i="4"/>
  <c r="AR156" i="4"/>
  <c r="O156" i="4"/>
  <c r="P156" i="4"/>
  <c r="AD150" i="4"/>
  <c r="AG22" i="4"/>
  <c r="AF22" i="4"/>
  <c r="AE22" i="4"/>
  <c r="AD22" i="4"/>
  <c r="AC22" i="4"/>
  <c r="Q150" i="5"/>
  <c r="O156" i="5"/>
  <c r="N156" i="5" s="1"/>
  <c r="R150" i="5"/>
  <c r="S150" i="5"/>
  <c r="T150" i="5"/>
  <c r="U150" i="5"/>
  <c r="V150" i="5"/>
  <c r="W150" i="5"/>
  <c r="X150" i="5"/>
  <c r="Y150" i="5"/>
  <c r="Z150" i="5"/>
  <c r="AA150" i="5"/>
  <c r="AB150" i="5"/>
  <c r="AC150" i="5"/>
  <c r="AD150" i="5"/>
  <c r="AE150" i="5"/>
  <c r="N150" i="5" s="1"/>
  <c r="H15" i="8" s="1"/>
  <c r="AF150" i="5"/>
  <c r="AG150" i="5"/>
  <c r="AH150" i="5"/>
  <c r="AI150" i="5"/>
  <c r="AJ150" i="5"/>
  <c r="O150" i="2"/>
  <c r="O156" i="2" s="1"/>
  <c r="P150" i="2"/>
  <c r="Q150" i="2"/>
  <c r="R150" i="2"/>
  <c r="R158" i="2"/>
  <c r="S150" i="2"/>
  <c r="S158" i="2"/>
  <c r="T150" i="2"/>
  <c r="U150" i="2"/>
  <c r="V150" i="2"/>
  <c r="W150" i="2"/>
  <c r="X150" i="2"/>
  <c r="Y150" i="2"/>
  <c r="Z158" i="2"/>
  <c r="AA158" i="2"/>
  <c r="AB158" i="2"/>
  <c r="AC158" i="2"/>
  <c r="AJ150" i="2"/>
  <c r="AO158" i="2"/>
  <c r="AP158" i="2"/>
  <c r="AQ158" i="2"/>
  <c r="AR158" i="2"/>
  <c r="O150" i="3"/>
  <c r="P150" i="3"/>
  <c r="Q150" i="3"/>
  <c r="R150" i="3"/>
  <c r="N150" i="3" s="1"/>
  <c r="F15" i="8" s="1"/>
  <c r="S150" i="3"/>
  <c r="T150" i="3"/>
  <c r="U150" i="3"/>
  <c r="V150" i="3"/>
  <c r="W150" i="3"/>
  <c r="X150" i="3"/>
  <c r="O156" i="3"/>
  <c r="N156" i="3" s="1"/>
  <c r="O150" i="4"/>
  <c r="P150" i="4"/>
  <c r="Q150" i="4"/>
  <c r="R150" i="4"/>
  <c r="S150" i="4"/>
  <c r="T150" i="4"/>
  <c r="U150" i="4"/>
  <c r="V150" i="4"/>
  <c r="W150" i="4"/>
  <c r="X150" i="4"/>
  <c r="Y150" i="4"/>
  <c r="Z150" i="4"/>
  <c r="AA150" i="4"/>
  <c r="AE150" i="4"/>
  <c r="AH150" i="4"/>
  <c r="AI150" i="4"/>
  <c r="AJ150" i="4"/>
  <c r="AK150" i="4"/>
  <c r="AL150" i="4"/>
  <c r="AM150" i="4"/>
  <c r="AN150" i="4"/>
  <c r="AO150" i="4"/>
  <c r="AP150" i="4"/>
  <c r="AR150" i="4"/>
  <c r="N156" i="4"/>
  <c r="G18" i="8" s="1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H22" i="4"/>
  <c r="AI22" i="4"/>
  <c r="AJ22" i="4"/>
  <c r="AK22" i="4"/>
  <c r="AL22" i="4"/>
  <c r="AR22" i="4"/>
  <c r="AM22" i="4"/>
  <c r="AN22" i="4"/>
  <c r="AO22" i="4"/>
  <c r="AP22" i="4"/>
  <c r="AQ22" i="4"/>
  <c r="U22" i="5"/>
  <c r="T22" i="5"/>
  <c r="S22" i="5"/>
  <c r="R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E150" i="7"/>
  <c r="AF150" i="7"/>
  <c r="AG150" i="7"/>
  <c r="AH150" i="7"/>
  <c r="AI150" i="7"/>
  <c r="AJ150" i="7"/>
  <c r="AK150" i="7"/>
  <c r="AL150" i="7"/>
  <c r="AM150" i="7"/>
  <c r="AN150" i="7"/>
  <c r="AO150" i="7"/>
  <c r="AP150" i="7"/>
  <c r="AQ150" i="7"/>
  <c r="AR150" i="7"/>
  <c r="AS150" i="7"/>
  <c r="AE39" i="7"/>
  <c r="AF39" i="7"/>
  <c r="AG39" i="7"/>
  <c r="AH39" i="7"/>
  <c r="AI39" i="7"/>
  <c r="AJ39" i="7"/>
  <c r="AK39" i="7"/>
  <c r="AL39" i="7"/>
  <c r="AM39" i="7"/>
  <c r="AN39" i="7"/>
  <c r="AO39" i="7"/>
  <c r="AP39" i="7"/>
  <c r="AQ39" i="7"/>
  <c r="AR39" i="7"/>
  <c r="AS39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S22" i="7"/>
  <c r="AJ10" i="7"/>
  <c r="AK10" i="7"/>
  <c r="AL10" i="7"/>
  <c r="AM10" i="7"/>
  <c r="AN10" i="7"/>
  <c r="AO10" i="7"/>
  <c r="AP10" i="7"/>
  <c r="AQ10" i="7"/>
  <c r="AR10" i="7"/>
  <c r="AS10" i="7"/>
  <c r="G4" i="7"/>
  <c r="G5" i="7"/>
  <c r="I5" i="7" s="1"/>
  <c r="G6" i="7"/>
  <c r="I6" i="7" s="1"/>
  <c r="G7" i="7"/>
  <c r="G8" i="7"/>
  <c r="K10" i="7"/>
  <c r="G13" i="7"/>
  <c r="G93" i="7" s="1"/>
  <c r="G158" i="7" s="1"/>
  <c r="G14" i="7"/>
  <c r="I14" i="7" s="1"/>
  <c r="G15" i="7"/>
  <c r="G16" i="7"/>
  <c r="G17" i="7"/>
  <c r="G18" i="7"/>
  <c r="G19" i="7"/>
  <c r="G20" i="7"/>
  <c r="G24" i="7"/>
  <c r="G25" i="7"/>
  <c r="I25" i="7" s="1"/>
  <c r="G26" i="7"/>
  <c r="I26" i="7" s="1"/>
  <c r="G39" i="7"/>
  <c r="J41" i="7" s="1"/>
  <c r="G43" i="7"/>
  <c r="I43" i="7" s="1"/>
  <c r="G57" i="7"/>
  <c r="I57" i="7" s="1"/>
  <c r="G58" i="7"/>
  <c r="G59" i="7"/>
  <c r="I59" i="7" s="1"/>
  <c r="G60" i="7"/>
  <c r="G61" i="7"/>
  <c r="G62" i="7"/>
  <c r="G63" i="7"/>
  <c r="G64" i="7"/>
  <c r="G65" i="7"/>
  <c r="G66" i="7"/>
  <c r="G67" i="7"/>
  <c r="G68" i="7"/>
  <c r="I68" i="7" s="1"/>
  <c r="G69" i="7"/>
  <c r="I69" i="7" s="1"/>
  <c r="G70" i="7"/>
  <c r="I70" i="7" s="1"/>
  <c r="G71" i="7"/>
  <c r="I71" i="7" s="1"/>
  <c r="G72" i="7"/>
  <c r="I72" i="7" s="1"/>
  <c r="G73" i="7"/>
  <c r="I73" i="7" s="1"/>
  <c r="G74" i="7"/>
  <c r="G75" i="7"/>
  <c r="I75" i="7" s="1"/>
  <c r="G76" i="7"/>
  <c r="G77" i="7"/>
  <c r="G78" i="7"/>
  <c r="G79" i="7"/>
  <c r="G80" i="7"/>
  <c r="G81" i="7"/>
  <c r="G82" i="7"/>
  <c r="G83" i="7"/>
  <c r="I83" i="7" s="1"/>
  <c r="G84" i="7"/>
  <c r="I84" i="7" s="1"/>
  <c r="G85" i="7"/>
  <c r="I85" i="7" s="1"/>
  <c r="G86" i="7"/>
  <c r="I86" i="7" s="1"/>
  <c r="G87" i="7"/>
  <c r="I87" i="7" s="1"/>
  <c r="G88" i="7"/>
  <c r="I88" i="7" s="1"/>
  <c r="G89" i="7"/>
  <c r="I89" i="7" s="1"/>
  <c r="G90" i="7"/>
  <c r="G91" i="7"/>
  <c r="I91" i="7" s="1"/>
  <c r="G92" i="7"/>
  <c r="G94" i="7"/>
  <c r="G95" i="7"/>
  <c r="G96" i="7"/>
  <c r="G97" i="7"/>
  <c r="G98" i="7"/>
  <c r="G99" i="7"/>
  <c r="G100" i="7"/>
  <c r="I100" i="7" s="1"/>
  <c r="G101" i="7"/>
  <c r="I101" i="7" s="1"/>
  <c r="G102" i="7"/>
  <c r="I102" i="7" s="1"/>
  <c r="G103" i="7"/>
  <c r="I103" i="7" s="1"/>
  <c r="G104" i="7"/>
  <c r="I104" i="7" s="1"/>
  <c r="G105" i="7"/>
  <c r="I105" i="7" s="1"/>
  <c r="G106" i="7"/>
  <c r="I106" i="7" s="1"/>
  <c r="G107" i="7"/>
  <c r="G108" i="7"/>
  <c r="G109" i="7"/>
  <c r="G110" i="7"/>
  <c r="G111" i="7"/>
  <c r="G112" i="7"/>
  <c r="G113" i="7"/>
  <c r="G114" i="7"/>
  <c r="G115" i="7"/>
  <c r="G116" i="7"/>
  <c r="I116" i="7" s="1"/>
  <c r="G117" i="7"/>
  <c r="I117" i="7" s="1"/>
  <c r="G118" i="7"/>
  <c r="I118" i="7" s="1"/>
  <c r="G119" i="7"/>
  <c r="I119" i="7" s="1"/>
  <c r="G120" i="7"/>
  <c r="I120" i="7" s="1"/>
  <c r="G121" i="7"/>
  <c r="I121" i="7" s="1"/>
  <c r="G122" i="7"/>
  <c r="I122" i="7" s="1"/>
  <c r="G123" i="7"/>
  <c r="I123" i="7" s="1"/>
  <c r="G124" i="7"/>
  <c r="G125" i="7"/>
  <c r="G126" i="7"/>
  <c r="G127" i="7"/>
  <c r="G128" i="7"/>
  <c r="G129" i="7"/>
  <c r="G130" i="7"/>
  <c r="G131" i="7"/>
  <c r="G132" i="7"/>
  <c r="I132" i="7" s="1"/>
  <c r="G133" i="7"/>
  <c r="I133" i="7" s="1"/>
  <c r="G134" i="7"/>
  <c r="I134" i="7" s="1"/>
  <c r="G135" i="7"/>
  <c r="I135" i="7" s="1"/>
  <c r="G136" i="7"/>
  <c r="I136" i="7" s="1"/>
  <c r="G137" i="7"/>
  <c r="I137" i="7" s="1"/>
  <c r="G138" i="7"/>
  <c r="I138" i="7" s="1"/>
  <c r="G139" i="7"/>
  <c r="I139" i="7" s="1"/>
  <c r="G140" i="7"/>
  <c r="G141" i="7"/>
  <c r="G142" i="7"/>
  <c r="G143" i="7"/>
  <c r="G144" i="7"/>
  <c r="G145" i="7"/>
  <c r="G146" i="7"/>
  <c r="G147" i="7"/>
  <c r="G148" i="7"/>
  <c r="I148" i="7" s="1"/>
  <c r="G152" i="7"/>
  <c r="I152" i="7" s="1"/>
  <c r="G153" i="7"/>
  <c r="I153" i="7" s="1"/>
  <c r="G156" i="7"/>
  <c r="I156" i="7" s="1"/>
  <c r="K156" i="7"/>
  <c r="M150" i="7"/>
  <c r="L150" i="7"/>
  <c r="D150" i="7"/>
  <c r="I147" i="7"/>
  <c r="I146" i="7"/>
  <c r="I145" i="7"/>
  <c r="I144" i="7"/>
  <c r="I143" i="7"/>
  <c r="I142" i="7"/>
  <c r="I141" i="7"/>
  <c r="I140" i="7"/>
  <c r="I131" i="7"/>
  <c r="I130" i="7"/>
  <c r="I129" i="7"/>
  <c r="I128" i="7"/>
  <c r="I127" i="7"/>
  <c r="I126" i="7"/>
  <c r="I125" i="7"/>
  <c r="I124" i="7"/>
  <c r="I115" i="7"/>
  <c r="I114" i="7"/>
  <c r="I113" i="7"/>
  <c r="I112" i="7"/>
  <c r="I111" i="7"/>
  <c r="I110" i="7"/>
  <c r="I109" i="7"/>
  <c r="I108" i="7"/>
  <c r="I107" i="7"/>
  <c r="I99" i="7"/>
  <c r="I98" i="7"/>
  <c r="I97" i="7"/>
  <c r="I96" i="7"/>
  <c r="I95" i="7"/>
  <c r="I94" i="7"/>
  <c r="I92" i="7"/>
  <c r="I90" i="7"/>
  <c r="I82" i="7"/>
  <c r="I81" i="7"/>
  <c r="I80" i="7"/>
  <c r="I79" i="7"/>
  <c r="I78" i="7"/>
  <c r="I77" i="7"/>
  <c r="I76" i="7"/>
  <c r="I74" i="7"/>
  <c r="I67" i="7"/>
  <c r="I66" i="7"/>
  <c r="I65" i="7"/>
  <c r="I64" i="7"/>
  <c r="I63" i="7"/>
  <c r="I62" i="7"/>
  <c r="I61" i="7"/>
  <c r="I60" i="7"/>
  <c r="I58" i="7"/>
  <c r="I24" i="7"/>
  <c r="I20" i="7"/>
  <c r="I19" i="7"/>
  <c r="I18" i="7"/>
  <c r="I17" i="7"/>
  <c r="I16" i="7"/>
  <c r="I15" i="7"/>
  <c r="I13" i="7"/>
  <c r="I8" i="7"/>
  <c r="I7" i="7"/>
  <c r="I4" i="7"/>
  <c r="G4" i="6"/>
  <c r="G5" i="6"/>
  <c r="G6" i="6"/>
  <c r="G7" i="6"/>
  <c r="G8" i="6"/>
  <c r="K10" i="6"/>
  <c r="G13" i="6"/>
  <c r="K22" i="6" s="1"/>
  <c r="K158" i="6" s="1"/>
  <c r="G14" i="6"/>
  <c r="G15" i="6"/>
  <c r="I15" i="6" s="1"/>
  <c r="G16" i="6"/>
  <c r="I16" i="6" s="1"/>
  <c r="G17" i="6"/>
  <c r="G93" i="6" s="1"/>
  <c r="G18" i="6"/>
  <c r="I18" i="6" s="1"/>
  <c r="G19" i="6"/>
  <c r="I19" i="6" s="1"/>
  <c r="G20" i="6"/>
  <c r="G24" i="6"/>
  <c r="I24" i="6" s="1"/>
  <c r="G25" i="6"/>
  <c r="G26" i="6"/>
  <c r="G39" i="6"/>
  <c r="K39" i="6"/>
  <c r="G43" i="6"/>
  <c r="K150" i="6" s="1"/>
  <c r="G57" i="6"/>
  <c r="G58" i="6"/>
  <c r="I58" i="6" s="1"/>
  <c r="G59" i="6"/>
  <c r="G60" i="6"/>
  <c r="I60" i="6" s="1"/>
  <c r="G61" i="6"/>
  <c r="I61" i="6" s="1"/>
  <c r="G62" i="6"/>
  <c r="I62" i="6" s="1"/>
  <c r="G63" i="6"/>
  <c r="I63" i="6" s="1"/>
  <c r="G64" i="6"/>
  <c r="I64" i="6" s="1"/>
  <c r="G65" i="6"/>
  <c r="G66" i="6"/>
  <c r="G67" i="6"/>
  <c r="I67" i="6" s="1"/>
  <c r="G68" i="6"/>
  <c r="G69" i="6"/>
  <c r="G70" i="6"/>
  <c r="G71" i="6"/>
  <c r="G72" i="6"/>
  <c r="G73" i="6"/>
  <c r="G74" i="6"/>
  <c r="I74" i="6" s="1"/>
  <c r="G75" i="6"/>
  <c r="G76" i="6"/>
  <c r="I76" i="6" s="1"/>
  <c r="G77" i="6"/>
  <c r="I77" i="6" s="1"/>
  <c r="G78" i="6"/>
  <c r="I78" i="6" s="1"/>
  <c r="G79" i="6"/>
  <c r="I79" i="6" s="1"/>
  <c r="G80" i="6"/>
  <c r="I80" i="6" s="1"/>
  <c r="G81" i="6"/>
  <c r="G82" i="6"/>
  <c r="G83" i="6"/>
  <c r="I83" i="6" s="1"/>
  <c r="G84" i="6"/>
  <c r="G85" i="6"/>
  <c r="G86" i="6"/>
  <c r="G87" i="6"/>
  <c r="G88" i="6"/>
  <c r="G89" i="6"/>
  <c r="G90" i="6"/>
  <c r="I90" i="6" s="1"/>
  <c r="G91" i="6"/>
  <c r="G92" i="6"/>
  <c r="I92" i="6" s="1"/>
  <c r="G94" i="6"/>
  <c r="I94" i="6" s="1"/>
  <c r="G95" i="6"/>
  <c r="I95" i="6" s="1"/>
  <c r="G96" i="6"/>
  <c r="I96" i="6" s="1"/>
  <c r="G97" i="6"/>
  <c r="G98" i="6"/>
  <c r="I98" i="6" s="1"/>
  <c r="G99" i="6"/>
  <c r="G100" i="6"/>
  <c r="G101" i="6"/>
  <c r="G102" i="6"/>
  <c r="G103" i="6"/>
  <c r="G104" i="6"/>
  <c r="G105" i="6"/>
  <c r="G106" i="6"/>
  <c r="G107" i="6"/>
  <c r="G108" i="6"/>
  <c r="I108" i="6" s="1"/>
  <c r="G109" i="6"/>
  <c r="I109" i="6" s="1"/>
  <c r="G110" i="6"/>
  <c r="I110" i="6" s="1"/>
  <c r="G111" i="6"/>
  <c r="I111" i="6" s="1"/>
  <c r="G112" i="6"/>
  <c r="I112" i="6" s="1"/>
  <c r="G113" i="6"/>
  <c r="G114" i="6"/>
  <c r="I114" i="6" s="1"/>
  <c r="G115" i="6"/>
  <c r="G116" i="6"/>
  <c r="G117" i="6"/>
  <c r="G118" i="6"/>
  <c r="G119" i="6"/>
  <c r="G120" i="6"/>
  <c r="G121" i="6"/>
  <c r="G122" i="6"/>
  <c r="G123" i="6"/>
  <c r="G124" i="6"/>
  <c r="I124" i="6" s="1"/>
  <c r="G125" i="6"/>
  <c r="I125" i="6" s="1"/>
  <c r="G126" i="6"/>
  <c r="I126" i="6" s="1"/>
  <c r="G127" i="6"/>
  <c r="I127" i="6" s="1"/>
  <c r="G128" i="6"/>
  <c r="I128" i="6" s="1"/>
  <c r="G129" i="6"/>
  <c r="G130" i="6"/>
  <c r="I130" i="6" s="1"/>
  <c r="G131" i="6"/>
  <c r="G132" i="6"/>
  <c r="G133" i="6"/>
  <c r="G134" i="6"/>
  <c r="G135" i="6"/>
  <c r="G136" i="6"/>
  <c r="G137" i="6"/>
  <c r="G138" i="6"/>
  <c r="G139" i="6"/>
  <c r="G140" i="6"/>
  <c r="I140" i="6" s="1"/>
  <c r="G141" i="6"/>
  <c r="I141" i="6" s="1"/>
  <c r="G142" i="6"/>
  <c r="I142" i="6" s="1"/>
  <c r="G143" i="6"/>
  <c r="I143" i="6" s="1"/>
  <c r="G144" i="6"/>
  <c r="I144" i="6" s="1"/>
  <c r="G145" i="6"/>
  <c r="G146" i="6"/>
  <c r="I146" i="6" s="1"/>
  <c r="G147" i="6"/>
  <c r="G148" i="6"/>
  <c r="G152" i="6"/>
  <c r="G153" i="6"/>
  <c r="G156" i="6"/>
  <c r="K156" i="6"/>
  <c r="I156" i="6"/>
  <c r="I153" i="6"/>
  <c r="I152" i="6"/>
  <c r="M150" i="6"/>
  <c r="L150" i="6"/>
  <c r="D150" i="6"/>
  <c r="I148" i="6"/>
  <c r="I147" i="6"/>
  <c r="I145" i="6"/>
  <c r="I139" i="6"/>
  <c r="I138" i="6"/>
  <c r="I137" i="6"/>
  <c r="I136" i="6"/>
  <c r="I135" i="6"/>
  <c r="I134" i="6"/>
  <c r="I133" i="6"/>
  <c r="I132" i="6"/>
  <c r="I131" i="6"/>
  <c r="I129" i="6"/>
  <c r="I123" i="6"/>
  <c r="I122" i="6"/>
  <c r="I121" i="6"/>
  <c r="I120" i="6"/>
  <c r="I119" i="6"/>
  <c r="I118" i="6"/>
  <c r="I117" i="6"/>
  <c r="I116" i="6"/>
  <c r="I115" i="6"/>
  <c r="I113" i="6"/>
  <c r="I107" i="6"/>
  <c r="I106" i="6"/>
  <c r="I105" i="6"/>
  <c r="I104" i="6"/>
  <c r="I103" i="6"/>
  <c r="I102" i="6"/>
  <c r="I101" i="6"/>
  <c r="I100" i="6"/>
  <c r="I99" i="6"/>
  <c r="I97" i="6"/>
  <c r="I91" i="6"/>
  <c r="I89" i="6"/>
  <c r="I88" i="6"/>
  <c r="I87" i="6"/>
  <c r="I86" i="6"/>
  <c r="I85" i="6"/>
  <c r="I84" i="6"/>
  <c r="I82" i="6"/>
  <c r="I81" i="6"/>
  <c r="I75" i="6"/>
  <c r="I73" i="6"/>
  <c r="I72" i="6"/>
  <c r="I71" i="6"/>
  <c r="I70" i="6"/>
  <c r="I69" i="6"/>
  <c r="I68" i="6"/>
  <c r="I66" i="6"/>
  <c r="I65" i="6"/>
  <c r="I59" i="6"/>
  <c r="I57" i="6"/>
  <c r="I43" i="6"/>
  <c r="J41" i="6"/>
  <c r="I39" i="6"/>
  <c r="I26" i="6"/>
  <c r="I25" i="6"/>
  <c r="I20" i="6"/>
  <c r="I14" i="6"/>
  <c r="I13" i="6"/>
  <c r="I8" i="6"/>
  <c r="I7" i="6"/>
  <c r="I6" i="6"/>
  <c r="I5" i="6"/>
  <c r="I4" i="6"/>
  <c r="G4" i="5"/>
  <c r="G5" i="5"/>
  <c r="G6" i="5"/>
  <c r="K10" i="5" s="1"/>
  <c r="G7" i="5"/>
  <c r="G8" i="5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K22" i="5"/>
  <c r="G24" i="5"/>
  <c r="K39" i="5" s="1"/>
  <c r="G25" i="5"/>
  <c r="G26" i="5"/>
  <c r="G39" i="5"/>
  <c r="G43" i="5"/>
  <c r="G57" i="5"/>
  <c r="G58" i="5"/>
  <c r="G59" i="5"/>
  <c r="I59" i="5" s="1"/>
  <c r="G60" i="5"/>
  <c r="I60" i="5" s="1"/>
  <c r="G61" i="5"/>
  <c r="I61" i="5" s="1"/>
  <c r="G62" i="5"/>
  <c r="G63" i="5"/>
  <c r="I63" i="5" s="1"/>
  <c r="G64" i="5"/>
  <c r="I64" i="5" s="1"/>
  <c r="G65" i="5"/>
  <c r="I65" i="5" s="1"/>
  <c r="G66" i="5"/>
  <c r="G67" i="5"/>
  <c r="G68" i="5"/>
  <c r="G69" i="5"/>
  <c r="G70" i="5"/>
  <c r="G71" i="5"/>
  <c r="G72" i="5"/>
  <c r="G73" i="5"/>
  <c r="G74" i="5"/>
  <c r="G75" i="5"/>
  <c r="I75" i="5" s="1"/>
  <c r="G76" i="5"/>
  <c r="I76" i="5" s="1"/>
  <c r="G77" i="5"/>
  <c r="I77" i="5" s="1"/>
  <c r="G78" i="5"/>
  <c r="G79" i="5"/>
  <c r="I79" i="5" s="1"/>
  <c r="G80" i="5"/>
  <c r="I80" i="5" s="1"/>
  <c r="G81" i="5"/>
  <c r="I81" i="5" s="1"/>
  <c r="G82" i="5"/>
  <c r="G83" i="5"/>
  <c r="G84" i="5"/>
  <c r="G85" i="5"/>
  <c r="G86" i="5"/>
  <c r="G87" i="5"/>
  <c r="G88" i="5"/>
  <c r="G89" i="5"/>
  <c r="G90" i="5"/>
  <c r="G91" i="5"/>
  <c r="I91" i="5" s="1"/>
  <c r="G92" i="5"/>
  <c r="I92" i="5" s="1"/>
  <c r="G94" i="5"/>
  <c r="I94" i="5" s="1"/>
  <c r="G95" i="5"/>
  <c r="I95" i="5" s="1"/>
  <c r="G96" i="5"/>
  <c r="I96" i="5" s="1"/>
  <c r="G97" i="5"/>
  <c r="I97" i="5" s="1"/>
  <c r="G98" i="5"/>
  <c r="I98" i="5" s="1"/>
  <c r="G99" i="5"/>
  <c r="G100" i="5"/>
  <c r="G101" i="5"/>
  <c r="G102" i="5"/>
  <c r="G103" i="5"/>
  <c r="G104" i="5"/>
  <c r="G105" i="5"/>
  <c r="G106" i="5"/>
  <c r="G107" i="5"/>
  <c r="G108" i="5"/>
  <c r="I108" i="5" s="1"/>
  <c r="G109" i="5"/>
  <c r="I109" i="5" s="1"/>
  <c r="G110" i="5"/>
  <c r="I110" i="5" s="1"/>
  <c r="G111" i="5"/>
  <c r="I111" i="5" s="1"/>
  <c r="G112" i="5"/>
  <c r="I112" i="5" s="1"/>
  <c r="G113" i="5"/>
  <c r="I113" i="5" s="1"/>
  <c r="G114" i="5"/>
  <c r="I114" i="5" s="1"/>
  <c r="G115" i="5"/>
  <c r="G116" i="5"/>
  <c r="G117" i="5"/>
  <c r="G118" i="5"/>
  <c r="G119" i="5"/>
  <c r="G120" i="5"/>
  <c r="G121" i="5"/>
  <c r="G122" i="5"/>
  <c r="G123" i="5"/>
  <c r="G124" i="5"/>
  <c r="I124" i="5" s="1"/>
  <c r="G125" i="5"/>
  <c r="I125" i="5" s="1"/>
  <c r="G126" i="5"/>
  <c r="I126" i="5" s="1"/>
  <c r="G127" i="5"/>
  <c r="I127" i="5" s="1"/>
  <c r="G128" i="5"/>
  <c r="I128" i="5" s="1"/>
  <c r="G129" i="5"/>
  <c r="I129" i="5" s="1"/>
  <c r="G130" i="5"/>
  <c r="I130" i="5" s="1"/>
  <c r="G131" i="5"/>
  <c r="G132" i="5"/>
  <c r="G133" i="5"/>
  <c r="G134" i="5"/>
  <c r="G135" i="5"/>
  <c r="G136" i="5"/>
  <c r="G137" i="5"/>
  <c r="G138" i="5"/>
  <c r="G139" i="5"/>
  <c r="I139" i="5" s="1"/>
  <c r="G140" i="5"/>
  <c r="I140" i="5" s="1"/>
  <c r="G141" i="5"/>
  <c r="I141" i="5" s="1"/>
  <c r="G142" i="5"/>
  <c r="I142" i="5" s="1"/>
  <c r="G143" i="5"/>
  <c r="I143" i="5" s="1"/>
  <c r="G144" i="5"/>
  <c r="I144" i="5" s="1"/>
  <c r="G145" i="5"/>
  <c r="I145" i="5" s="1"/>
  <c r="G146" i="5"/>
  <c r="I146" i="5" s="1"/>
  <c r="G147" i="5"/>
  <c r="G148" i="5"/>
  <c r="G152" i="5"/>
  <c r="K156" i="5" s="1"/>
  <c r="G153" i="5"/>
  <c r="G156" i="5"/>
  <c r="I156" i="5"/>
  <c r="I153" i="5"/>
  <c r="I152" i="5"/>
  <c r="M150" i="5"/>
  <c r="L150" i="5"/>
  <c r="I148" i="5"/>
  <c r="I147" i="5"/>
  <c r="I138" i="5"/>
  <c r="I137" i="5"/>
  <c r="I136" i="5"/>
  <c r="I135" i="5"/>
  <c r="I134" i="5"/>
  <c r="I133" i="5"/>
  <c r="I132" i="5"/>
  <c r="I131" i="5"/>
  <c r="I123" i="5"/>
  <c r="I122" i="5"/>
  <c r="I121" i="5"/>
  <c r="I120" i="5"/>
  <c r="I119" i="5"/>
  <c r="I118" i="5"/>
  <c r="I117" i="5"/>
  <c r="I116" i="5"/>
  <c r="I115" i="5"/>
  <c r="I107" i="5"/>
  <c r="I106" i="5"/>
  <c r="I105" i="5"/>
  <c r="I104" i="5"/>
  <c r="I103" i="5"/>
  <c r="I102" i="5"/>
  <c r="I101" i="5"/>
  <c r="I100" i="5"/>
  <c r="I99" i="5"/>
  <c r="I90" i="5"/>
  <c r="I89" i="5"/>
  <c r="I88" i="5"/>
  <c r="I87" i="5"/>
  <c r="I86" i="5"/>
  <c r="I85" i="5"/>
  <c r="I84" i="5"/>
  <c r="I83" i="5"/>
  <c r="I82" i="5"/>
  <c r="I78" i="5"/>
  <c r="I74" i="5"/>
  <c r="I73" i="5"/>
  <c r="I72" i="5"/>
  <c r="I71" i="5"/>
  <c r="I70" i="5"/>
  <c r="I69" i="5"/>
  <c r="I68" i="5"/>
  <c r="I67" i="5"/>
  <c r="I66" i="5"/>
  <c r="I62" i="5"/>
  <c r="I58" i="5"/>
  <c r="I57" i="5"/>
  <c r="I43" i="5"/>
  <c r="J41" i="5"/>
  <c r="I39" i="5"/>
  <c r="I26" i="5"/>
  <c r="I25" i="5"/>
  <c r="I24" i="5"/>
  <c r="I20" i="5"/>
  <c r="I8" i="5"/>
  <c r="I7" i="5"/>
  <c r="I6" i="5"/>
  <c r="I5" i="5"/>
  <c r="I4" i="5"/>
  <c r="AB150" i="4"/>
  <c r="O22" i="4"/>
  <c r="N22" i="4" s="1"/>
  <c r="G7" i="8" s="1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S22" i="4"/>
  <c r="G5" i="4"/>
  <c r="K10" i="4" s="1"/>
  <c r="G6" i="4"/>
  <c r="I6" i="4" s="1"/>
  <c r="G7" i="4"/>
  <c r="I7" i="4" s="1"/>
  <c r="G8" i="4"/>
  <c r="I8" i="4" s="1"/>
  <c r="G13" i="4"/>
  <c r="G14" i="4"/>
  <c r="G15" i="4"/>
  <c r="G16" i="4"/>
  <c r="G17" i="4"/>
  <c r="G18" i="4"/>
  <c r="G19" i="4"/>
  <c r="G20" i="4"/>
  <c r="K22" i="4"/>
  <c r="G24" i="4"/>
  <c r="G93" i="4" s="1"/>
  <c r="G25" i="4"/>
  <c r="G26" i="4"/>
  <c r="I26" i="4" s="1"/>
  <c r="G39" i="4"/>
  <c r="J41" i="4" s="1"/>
  <c r="K39" i="4"/>
  <c r="G43" i="4"/>
  <c r="I43" i="4" s="1"/>
  <c r="G57" i="4"/>
  <c r="I57" i="4" s="1"/>
  <c r="G58" i="4"/>
  <c r="G59" i="4"/>
  <c r="G60" i="4"/>
  <c r="G61" i="4"/>
  <c r="G62" i="4"/>
  <c r="G63" i="4"/>
  <c r="G64" i="4"/>
  <c r="G65" i="4"/>
  <c r="G66" i="4"/>
  <c r="I66" i="4" s="1"/>
  <c r="G67" i="4"/>
  <c r="I67" i="4" s="1"/>
  <c r="G68" i="4"/>
  <c r="G69" i="4"/>
  <c r="I69" i="4" s="1"/>
  <c r="G70" i="4"/>
  <c r="I70" i="4" s="1"/>
  <c r="G71" i="4"/>
  <c r="I71" i="4" s="1"/>
  <c r="G72" i="4"/>
  <c r="I72" i="4" s="1"/>
  <c r="G73" i="4"/>
  <c r="I73" i="4" s="1"/>
  <c r="G74" i="4"/>
  <c r="G75" i="4"/>
  <c r="G76" i="4"/>
  <c r="G77" i="4"/>
  <c r="G78" i="4"/>
  <c r="G79" i="4"/>
  <c r="G80" i="4"/>
  <c r="G81" i="4"/>
  <c r="G82" i="4"/>
  <c r="G83" i="4"/>
  <c r="I83" i="4" s="1"/>
  <c r="G84" i="4"/>
  <c r="G85" i="4"/>
  <c r="I85" i="4" s="1"/>
  <c r="G86" i="4"/>
  <c r="I86" i="4" s="1"/>
  <c r="G87" i="4"/>
  <c r="I87" i="4" s="1"/>
  <c r="G88" i="4"/>
  <c r="I88" i="4" s="1"/>
  <c r="G89" i="4"/>
  <c r="I89" i="4" s="1"/>
  <c r="G90" i="4"/>
  <c r="G91" i="4"/>
  <c r="G92" i="4"/>
  <c r="G94" i="4"/>
  <c r="G95" i="4"/>
  <c r="G96" i="4"/>
  <c r="G97" i="4"/>
  <c r="G98" i="4"/>
  <c r="I98" i="4" s="1"/>
  <c r="G99" i="4"/>
  <c r="G100" i="4"/>
  <c r="G101" i="4"/>
  <c r="I101" i="4" s="1"/>
  <c r="G102" i="4"/>
  <c r="I102" i="4" s="1"/>
  <c r="G103" i="4"/>
  <c r="I103" i="4" s="1"/>
  <c r="G104" i="4"/>
  <c r="I104" i="4" s="1"/>
  <c r="G105" i="4"/>
  <c r="I105" i="4" s="1"/>
  <c r="G106" i="4"/>
  <c r="G107" i="4"/>
  <c r="G108" i="4"/>
  <c r="G109" i="4"/>
  <c r="G110" i="4"/>
  <c r="G111" i="4"/>
  <c r="G112" i="4"/>
  <c r="G113" i="4"/>
  <c r="G114" i="4"/>
  <c r="I114" i="4" s="1"/>
  <c r="G115" i="4"/>
  <c r="G116" i="4"/>
  <c r="G117" i="4"/>
  <c r="I117" i="4" s="1"/>
  <c r="G118" i="4"/>
  <c r="I118" i="4" s="1"/>
  <c r="G119" i="4"/>
  <c r="I119" i="4" s="1"/>
  <c r="G120" i="4"/>
  <c r="I120" i="4" s="1"/>
  <c r="G121" i="4"/>
  <c r="I121" i="4" s="1"/>
  <c r="G122" i="4"/>
  <c r="G123" i="4"/>
  <c r="G124" i="4"/>
  <c r="G125" i="4"/>
  <c r="G126" i="4"/>
  <c r="G127" i="4"/>
  <c r="G128" i="4"/>
  <c r="G129" i="4"/>
  <c r="G130" i="4"/>
  <c r="I130" i="4" s="1"/>
  <c r="G131" i="4"/>
  <c r="G132" i="4"/>
  <c r="G133" i="4"/>
  <c r="I133" i="4" s="1"/>
  <c r="G134" i="4"/>
  <c r="I134" i="4" s="1"/>
  <c r="G135" i="4"/>
  <c r="I135" i="4" s="1"/>
  <c r="G136" i="4"/>
  <c r="I136" i="4" s="1"/>
  <c r="G137" i="4"/>
  <c r="I137" i="4" s="1"/>
  <c r="G138" i="4"/>
  <c r="G139" i="4"/>
  <c r="G140" i="4"/>
  <c r="G141" i="4"/>
  <c r="G142" i="4"/>
  <c r="G143" i="4"/>
  <c r="G144" i="4"/>
  <c r="G145" i="4"/>
  <c r="G146" i="4"/>
  <c r="I146" i="4" s="1"/>
  <c r="G147" i="4"/>
  <c r="G148" i="4"/>
  <c r="G152" i="4"/>
  <c r="K156" i="4" s="1"/>
  <c r="G153" i="4"/>
  <c r="I153" i="4" s="1"/>
  <c r="G156" i="4"/>
  <c r="I156" i="4" s="1"/>
  <c r="M150" i="4"/>
  <c r="L150" i="4"/>
  <c r="I148" i="4"/>
  <c r="I147" i="4"/>
  <c r="I145" i="4"/>
  <c r="I144" i="4"/>
  <c r="I143" i="4"/>
  <c r="I142" i="4"/>
  <c r="I141" i="4"/>
  <c r="I140" i="4"/>
  <c r="I139" i="4"/>
  <c r="I138" i="4"/>
  <c r="I132" i="4"/>
  <c r="I131" i="4"/>
  <c r="I129" i="4"/>
  <c r="I128" i="4"/>
  <c r="I127" i="4"/>
  <c r="I126" i="4"/>
  <c r="I125" i="4"/>
  <c r="I124" i="4"/>
  <c r="I123" i="4"/>
  <c r="I122" i="4"/>
  <c r="I116" i="4"/>
  <c r="I115" i="4"/>
  <c r="I113" i="4"/>
  <c r="I112" i="4"/>
  <c r="I111" i="4"/>
  <c r="I110" i="4"/>
  <c r="I109" i="4"/>
  <c r="I108" i="4"/>
  <c r="I107" i="4"/>
  <c r="I106" i="4"/>
  <c r="I100" i="4"/>
  <c r="I99" i="4"/>
  <c r="I97" i="4"/>
  <c r="I96" i="4"/>
  <c r="I95" i="4"/>
  <c r="I94" i="4"/>
  <c r="I92" i="4"/>
  <c r="I91" i="4"/>
  <c r="I90" i="4"/>
  <c r="I84" i="4"/>
  <c r="I82" i="4"/>
  <c r="I81" i="4"/>
  <c r="I80" i="4"/>
  <c r="I79" i="4"/>
  <c r="I78" i="4"/>
  <c r="I77" i="4"/>
  <c r="I76" i="4"/>
  <c r="I75" i="4"/>
  <c r="I74" i="4"/>
  <c r="I68" i="4"/>
  <c r="I65" i="4"/>
  <c r="I64" i="4"/>
  <c r="I63" i="4"/>
  <c r="I62" i="4"/>
  <c r="I61" i="4"/>
  <c r="I60" i="4"/>
  <c r="I59" i="4"/>
  <c r="I58" i="4"/>
  <c r="I25" i="4"/>
  <c r="I20" i="4"/>
  <c r="I19" i="4"/>
  <c r="I18" i="4"/>
  <c r="I17" i="4"/>
  <c r="I16" i="4"/>
  <c r="I15" i="4"/>
  <c r="I14" i="4"/>
  <c r="I13" i="4"/>
  <c r="I4" i="4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O39" i="3"/>
  <c r="N39" i="3" s="1"/>
  <c r="F10" i="8" s="1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O22" i="3"/>
  <c r="N22" i="3" s="1"/>
  <c r="F7" i="8" s="1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O10" i="3"/>
  <c r="N10" i="3" s="1"/>
  <c r="F4" i="8" s="1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G4" i="3"/>
  <c r="G5" i="3"/>
  <c r="G6" i="3"/>
  <c r="I6" i="3" s="1"/>
  <c r="G7" i="3"/>
  <c r="I7" i="3" s="1"/>
  <c r="G8" i="3"/>
  <c r="I8" i="3" s="1"/>
  <c r="K10" i="3"/>
  <c r="G13" i="3"/>
  <c r="G93" i="3" s="1"/>
  <c r="G14" i="3"/>
  <c r="G15" i="3"/>
  <c r="G16" i="3"/>
  <c r="I16" i="3" s="1"/>
  <c r="G17" i="3"/>
  <c r="G18" i="3"/>
  <c r="G19" i="3"/>
  <c r="G20" i="3"/>
  <c r="I20" i="3" s="1"/>
  <c r="G24" i="3"/>
  <c r="G25" i="3"/>
  <c r="G26" i="3"/>
  <c r="G39" i="3"/>
  <c r="K39" i="3"/>
  <c r="G43" i="3"/>
  <c r="G57" i="3"/>
  <c r="I57" i="3" s="1"/>
  <c r="G58" i="3"/>
  <c r="I58" i="3" s="1"/>
  <c r="G59" i="3"/>
  <c r="G60" i="3"/>
  <c r="G61" i="3"/>
  <c r="I61" i="3" s="1"/>
  <c r="G62" i="3"/>
  <c r="G63" i="3"/>
  <c r="G64" i="3"/>
  <c r="G65" i="3"/>
  <c r="I65" i="3" s="1"/>
  <c r="G66" i="3"/>
  <c r="I66" i="3" s="1"/>
  <c r="G67" i="3"/>
  <c r="G68" i="3"/>
  <c r="G69" i="3"/>
  <c r="G70" i="3"/>
  <c r="G71" i="3"/>
  <c r="I71" i="3" s="1"/>
  <c r="G72" i="3"/>
  <c r="I72" i="3" s="1"/>
  <c r="G73" i="3"/>
  <c r="I73" i="3" s="1"/>
  <c r="G74" i="3"/>
  <c r="G75" i="3"/>
  <c r="G76" i="3"/>
  <c r="G77" i="3"/>
  <c r="I77" i="3" s="1"/>
  <c r="G78" i="3"/>
  <c r="G79" i="3"/>
  <c r="G80" i="3"/>
  <c r="G81" i="3"/>
  <c r="I81" i="3" s="1"/>
  <c r="G82" i="3"/>
  <c r="I82" i="3" s="1"/>
  <c r="G83" i="3"/>
  <c r="G84" i="3"/>
  <c r="G85" i="3"/>
  <c r="G86" i="3"/>
  <c r="G87" i="3"/>
  <c r="I87" i="3" s="1"/>
  <c r="G88" i="3"/>
  <c r="I88" i="3" s="1"/>
  <c r="G89" i="3"/>
  <c r="I89" i="3" s="1"/>
  <c r="G90" i="3"/>
  <c r="I90" i="3" s="1"/>
  <c r="G91" i="3"/>
  <c r="G92" i="3"/>
  <c r="D94" i="3"/>
  <c r="G94" i="3" s="1"/>
  <c r="I94" i="3" s="1"/>
  <c r="D95" i="3"/>
  <c r="G95" i="3"/>
  <c r="I95" i="3" s="1"/>
  <c r="D96" i="3"/>
  <c r="G96" i="3"/>
  <c r="I96" i="3" s="1"/>
  <c r="D97" i="3"/>
  <c r="G97" i="3" s="1"/>
  <c r="I97" i="3" s="1"/>
  <c r="D98" i="3"/>
  <c r="G98" i="3"/>
  <c r="I98" i="3" s="1"/>
  <c r="D99" i="3"/>
  <c r="G99" i="3"/>
  <c r="I99" i="3" s="1"/>
  <c r="D100" i="3"/>
  <c r="G100" i="3" s="1"/>
  <c r="I100" i="3" s="1"/>
  <c r="D101" i="3"/>
  <c r="G101" i="3"/>
  <c r="D102" i="3"/>
  <c r="G102" i="3" s="1"/>
  <c r="I102" i="3" s="1"/>
  <c r="D103" i="3"/>
  <c r="G103" i="3"/>
  <c r="D104" i="3"/>
  <c r="G104" i="3"/>
  <c r="I104" i="3" s="1"/>
  <c r="D105" i="3"/>
  <c r="G105" i="3" s="1"/>
  <c r="I105" i="3" s="1"/>
  <c r="D106" i="3"/>
  <c r="G106" i="3"/>
  <c r="I106" i="3" s="1"/>
  <c r="D107" i="3"/>
  <c r="G107" i="3"/>
  <c r="I107" i="3" s="1"/>
  <c r="D108" i="3"/>
  <c r="G108" i="3" s="1"/>
  <c r="I108" i="3" s="1"/>
  <c r="D109" i="3"/>
  <c r="G109" i="3"/>
  <c r="I109" i="3" s="1"/>
  <c r="D110" i="3"/>
  <c r="G110" i="3" s="1"/>
  <c r="I110" i="3" s="1"/>
  <c r="D111" i="3"/>
  <c r="G111" i="3"/>
  <c r="I111" i="3" s="1"/>
  <c r="D112" i="3"/>
  <c r="G112" i="3"/>
  <c r="I112" i="3" s="1"/>
  <c r="D113" i="3"/>
  <c r="G113" i="3" s="1"/>
  <c r="I113" i="3" s="1"/>
  <c r="D114" i="3"/>
  <c r="G114" i="3"/>
  <c r="I114" i="3" s="1"/>
  <c r="D115" i="3"/>
  <c r="G115" i="3"/>
  <c r="I115" i="3" s="1"/>
  <c r="D116" i="3"/>
  <c r="G116" i="3" s="1"/>
  <c r="I116" i="3" s="1"/>
  <c r="D117" i="3"/>
  <c r="G117" i="3"/>
  <c r="D118" i="3"/>
  <c r="G118" i="3" s="1"/>
  <c r="I118" i="3" s="1"/>
  <c r="D119" i="3"/>
  <c r="G119" i="3"/>
  <c r="D120" i="3"/>
  <c r="G120" i="3"/>
  <c r="I120" i="3" s="1"/>
  <c r="D121" i="3"/>
  <c r="G121" i="3" s="1"/>
  <c r="I121" i="3" s="1"/>
  <c r="D122" i="3"/>
  <c r="G122" i="3"/>
  <c r="I122" i="3" s="1"/>
  <c r="D123" i="3"/>
  <c r="G123" i="3"/>
  <c r="I123" i="3" s="1"/>
  <c r="D124" i="3"/>
  <c r="G124" i="3" s="1"/>
  <c r="I124" i="3" s="1"/>
  <c r="D125" i="3"/>
  <c r="G125" i="3"/>
  <c r="I125" i="3" s="1"/>
  <c r="D126" i="3"/>
  <c r="G126" i="3" s="1"/>
  <c r="I126" i="3" s="1"/>
  <c r="D127" i="3"/>
  <c r="G127" i="3"/>
  <c r="I127" i="3" s="1"/>
  <c r="D128" i="3"/>
  <c r="G128" i="3"/>
  <c r="I128" i="3" s="1"/>
  <c r="D129" i="3"/>
  <c r="G129" i="3" s="1"/>
  <c r="I129" i="3" s="1"/>
  <c r="D130" i="3"/>
  <c r="G130" i="3"/>
  <c r="I130" i="3" s="1"/>
  <c r="D131" i="3"/>
  <c r="G131" i="3"/>
  <c r="I131" i="3" s="1"/>
  <c r="D132" i="3"/>
  <c r="G132" i="3" s="1"/>
  <c r="I132" i="3" s="1"/>
  <c r="D133" i="3"/>
  <c r="G133" i="3"/>
  <c r="D134" i="3"/>
  <c r="G134" i="3" s="1"/>
  <c r="I134" i="3" s="1"/>
  <c r="D135" i="3"/>
  <c r="G135" i="3"/>
  <c r="D136" i="3"/>
  <c r="G136" i="3"/>
  <c r="I136" i="3" s="1"/>
  <c r="D137" i="3"/>
  <c r="G137" i="3" s="1"/>
  <c r="I137" i="3" s="1"/>
  <c r="D138" i="3"/>
  <c r="G138" i="3"/>
  <c r="I138" i="3" s="1"/>
  <c r="D139" i="3"/>
  <c r="G139" i="3"/>
  <c r="I139" i="3" s="1"/>
  <c r="D140" i="3"/>
  <c r="G140" i="3" s="1"/>
  <c r="I140" i="3" s="1"/>
  <c r="D141" i="3"/>
  <c r="G141" i="3"/>
  <c r="I141" i="3" s="1"/>
  <c r="D142" i="3"/>
  <c r="G142" i="3" s="1"/>
  <c r="I142" i="3" s="1"/>
  <c r="D143" i="3"/>
  <c r="G143" i="3"/>
  <c r="I143" i="3" s="1"/>
  <c r="D144" i="3"/>
  <c r="G144" i="3"/>
  <c r="I144" i="3" s="1"/>
  <c r="D145" i="3"/>
  <c r="G145" i="3" s="1"/>
  <c r="I145" i="3" s="1"/>
  <c r="D146" i="3"/>
  <c r="G146" i="3"/>
  <c r="I146" i="3" s="1"/>
  <c r="D147" i="3"/>
  <c r="G147" i="3"/>
  <c r="I147" i="3" s="1"/>
  <c r="D148" i="3"/>
  <c r="G148" i="3" s="1"/>
  <c r="I148" i="3" s="1"/>
  <c r="G152" i="3"/>
  <c r="K156" i="3" s="1"/>
  <c r="G153" i="3"/>
  <c r="G156" i="3"/>
  <c r="I156" i="3"/>
  <c r="I153" i="3"/>
  <c r="M150" i="3"/>
  <c r="L150" i="3"/>
  <c r="D150" i="3"/>
  <c r="I135" i="3"/>
  <c r="I133" i="3"/>
  <c r="I119" i="3"/>
  <c r="I117" i="3"/>
  <c r="I103" i="3"/>
  <c r="I101" i="3"/>
  <c r="D93" i="3"/>
  <c r="I92" i="3"/>
  <c r="I91" i="3"/>
  <c r="I86" i="3"/>
  <c r="I85" i="3"/>
  <c r="I84" i="3"/>
  <c r="I83" i="3"/>
  <c r="I80" i="3"/>
  <c r="I79" i="3"/>
  <c r="I78" i="3"/>
  <c r="I76" i="3"/>
  <c r="I75" i="3"/>
  <c r="I74" i="3"/>
  <c r="I70" i="3"/>
  <c r="I69" i="3"/>
  <c r="I68" i="3"/>
  <c r="I67" i="3"/>
  <c r="I64" i="3"/>
  <c r="I63" i="3"/>
  <c r="I62" i="3"/>
  <c r="I60" i="3"/>
  <c r="I59" i="3"/>
  <c r="I39" i="3"/>
  <c r="I26" i="3"/>
  <c r="I25" i="3"/>
  <c r="I24" i="3"/>
  <c r="I19" i="3"/>
  <c r="I18" i="3"/>
  <c r="I17" i="3"/>
  <c r="I15" i="3"/>
  <c r="I14" i="3"/>
  <c r="I5" i="3"/>
  <c r="I4" i="3"/>
  <c r="Q156" i="2"/>
  <c r="Q158" i="2" s="1"/>
  <c r="R156" i="2"/>
  <c r="S156" i="2"/>
  <c r="T156" i="2"/>
  <c r="T158" i="2" s="1"/>
  <c r="U156" i="2"/>
  <c r="U158" i="2" s="1"/>
  <c r="V156" i="2"/>
  <c r="V158" i="2" s="1"/>
  <c r="W156" i="2"/>
  <c r="W158" i="2" s="1"/>
  <c r="X156" i="2"/>
  <c r="X158" i="2" s="1"/>
  <c r="Y156" i="2"/>
  <c r="Y158" i="2" s="1"/>
  <c r="Z156" i="2"/>
  <c r="AA156" i="2"/>
  <c r="AB156" i="2"/>
  <c r="AC156" i="2"/>
  <c r="AD156" i="2"/>
  <c r="AD158" i="2" s="1"/>
  <c r="AE156" i="2"/>
  <c r="AE158" i="2" s="1"/>
  <c r="AF156" i="2"/>
  <c r="AF158" i="2" s="1"/>
  <c r="AG156" i="2"/>
  <c r="AG158" i="2" s="1"/>
  <c r="AH156" i="2"/>
  <c r="AH158" i="2" s="1"/>
  <c r="AI156" i="2"/>
  <c r="AI158" i="2" s="1"/>
  <c r="AJ156" i="2"/>
  <c r="AJ158" i="2" s="1"/>
  <c r="AK156" i="2"/>
  <c r="AK158" i="2" s="1"/>
  <c r="AL156" i="2"/>
  <c r="AL158" i="2" s="1"/>
  <c r="AM156" i="2"/>
  <c r="AM158" i="2" s="1"/>
  <c r="AN156" i="2"/>
  <c r="AN158" i="2" s="1"/>
  <c r="AO156" i="2"/>
  <c r="AP156" i="2"/>
  <c r="AQ156" i="2"/>
  <c r="AR156" i="2"/>
  <c r="AS156" i="2"/>
  <c r="AS158" i="2" s="1"/>
  <c r="P156" i="2"/>
  <c r="P158" i="2" s="1"/>
  <c r="AI150" i="2"/>
  <c r="AK150" i="2"/>
  <c r="AL150" i="2"/>
  <c r="AM150" i="2"/>
  <c r="AN150" i="2"/>
  <c r="AO150" i="2"/>
  <c r="AP150" i="2"/>
  <c r="AQ150" i="2"/>
  <c r="AR150" i="2"/>
  <c r="AS150" i="2"/>
  <c r="Z150" i="2"/>
  <c r="AA150" i="2"/>
  <c r="AB150" i="2"/>
  <c r="AC150" i="2"/>
  <c r="AD150" i="2"/>
  <c r="AE150" i="2"/>
  <c r="AF150" i="2"/>
  <c r="AG150" i="2"/>
  <c r="AH150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O39" i="2"/>
  <c r="N39" i="2"/>
  <c r="E10" i="8" s="1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N22" i="2" s="1"/>
  <c r="E7" i="8" s="1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O22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N10" i="2"/>
  <c r="E4" i="8" s="1"/>
  <c r="G4" i="2"/>
  <c r="K10" i="2" s="1"/>
  <c r="G5" i="2"/>
  <c r="G6" i="2"/>
  <c r="G7" i="2"/>
  <c r="G8" i="2"/>
  <c r="G13" i="2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0" i="2"/>
  <c r="K22" i="2"/>
  <c r="G24" i="2"/>
  <c r="K39" i="2" s="1"/>
  <c r="G25" i="2"/>
  <c r="G26" i="2"/>
  <c r="G39" i="2"/>
  <c r="G43" i="2"/>
  <c r="G57" i="2"/>
  <c r="G58" i="2"/>
  <c r="G59" i="2"/>
  <c r="G60" i="2"/>
  <c r="I60" i="2" s="1"/>
  <c r="G61" i="2"/>
  <c r="I61" i="2" s="1"/>
  <c r="G62" i="2"/>
  <c r="I62" i="2" s="1"/>
  <c r="G63" i="2"/>
  <c r="I63" i="2" s="1"/>
  <c r="G64" i="2"/>
  <c r="I64" i="2" s="1"/>
  <c r="G65" i="2"/>
  <c r="I65" i="2" s="1"/>
  <c r="G66" i="2"/>
  <c r="G67" i="2"/>
  <c r="I67" i="2" s="1"/>
  <c r="G68" i="2"/>
  <c r="G69" i="2"/>
  <c r="G70" i="2"/>
  <c r="G71" i="2"/>
  <c r="G72" i="2"/>
  <c r="G73" i="2"/>
  <c r="G74" i="2"/>
  <c r="G75" i="2"/>
  <c r="I75" i="2" s="1"/>
  <c r="G76" i="2"/>
  <c r="I76" i="2" s="1"/>
  <c r="G77" i="2"/>
  <c r="I77" i="2" s="1"/>
  <c r="G78" i="2"/>
  <c r="I78" i="2" s="1"/>
  <c r="G79" i="2"/>
  <c r="I79" i="2" s="1"/>
  <c r="G80" i="2"/>
  <c r="I80" i="2" s="1"/>
  <c r="G81" i="2"/>
  <c r="I81" i="2" s="1"/>
  <c r="G82" i="2"/>
  <c r="G83" i="2"/>
  <c r="I83" i="2" s="1"/>
  <c r="G84" i="2"/>
  <c r="G85" i="2"/>
  <c r="G86" i="2"/>
  <c r="G87" i="2"/>
  <c r="G88" i="2"/>
  <c r="G89" i="2"/>
  <c r="G90" i="2"/>
  <c r="G91" i="2"/>
  <c r="I91" i="2" s="1"/>
  <c r="G92" i="2"/>
  <c r="I92" i="2" s="1"/>
  <c r="G94" i="2"/>
  <c r="I94" i="2" s="1"/>
  <c r="G95" i="2"/>
  <c r="G96" i="2"/>
  <c r="I96" i="2" s="1"/>
  <c r="G97" i="2"/>
  <c r="I97" i="2" s="1"/>
  <c r="G98" i="2"/>
  <c r="I98" i="2" s="1"/>
  <c r="G99" i="2"/>
  <c r="G100" i="2"/>
  <c r="G101" i="2"/>
  <c r="G102" i="2"/>
  <c r="G103" i="2"/>
  <c r="G104" i="2"/>
  <c r="G105" i="2"/>
  <c r="G106" i="2"/>
  <c r="G107" i="2"/>
  <c r="G108" i="2"/>
  <c r="I108" i="2" s="1"/>
  <c r="G109" i="2"/>
  <c r="I109" i="2" s="1"/>
  <c r="G110" i="2"/>
  <c r="I110" i="2" s="1"/>
  <c r="G111" i="2"/>
  <c r="G112" i="2"/>
  <c r="I112" i="2" s="1"/>
  <c r="G113" i="2"/>
  <c r="I113" i="2" s="1"/>
  <c r="G114" i="2"/>
  <c r="I114" i="2" s="1"/>
  <c r="G115" i="2"/>
  <c r="G116" i="2"/>
  <c r="G117" i="2"/>
  <c r="G118" i="2"/>
  <c r="G119" i="2"/>
  <c r="I119" i="2" s="1"/>
  <c r="G120" i="2"/>
  <c r="G121" i="2"/>
  <c r="G122" i="2"/>
  <c r="G123" i="2"/>
  <c r="G124" i="2"/>
  <c r="I124" i="2" s="1"/>
  <c r="G125" i="2"/>
  <c r="I125" i="2" s="1"/>
  <c r="G126" i="2"/>
  <c r="I126" i="2" s="1"/>
  <c r="G127" i="2"/>
  <c r="G128" i="2"/>
  <c r="I128" i="2" s="1"/>
  <c r="G129" i="2"/>
  <c r="I129" i="2" s="1"/>
  <c r="G130" i="2"/>
  <c r="I130" i="2" s="1"/>
  <c r="G131" i="2"/>
  <c r="I131" i="2" s="1"/>
  <c r="G132" i="2"/>
  <c r="G133" i="2"/>
  <c r="G134" i="2"/>
  <c r="G135" i="2"/>
  <c r="G136" i="2"/>
  <c r="G137" i="2"/>
  <c r="G138" i="2"/>
  <c r="G139" i="2"/>
  <c r="G140" i="2"/>
  <c r="I140" i="2" s="1"/>
  <c r="G141" i="2"/>
  <c r="I141" i="2" s="1"/>
  <c r="G142" i="2"/>
  <c r="I142" i="2" s="1"/>
  <c r="G143" i="2"/>
  <c r="G144" i="2"/>
  <c r="I144" i="2" s="1"/>
  <c r="G145" i="2"/>
  <c r="I145" i="2" s="1"/>
  <c r="G146" i="2"/>
  <c r="I146" i="2" s="1"/>
  <c r="G147" i="2"/>
  <c r="G148" i="2"/>
  <c r="G152" i="2"/>
  <c r="K156" i="2" s="1"/>
  <c r="G153" i="2"/>
  <c r="G156" i="2"/>
  <c r="I156" i="2"/>
  <c r="I153" i="2"/>
  <c r="I152" i="2"/>
  <c r="M150" i="2"/>
  <c r="L150" i="2"/>
  <c r="D150" i="2"/>
  <c r="I148" i="2"/>
  <c r="I147" i="2"/>
  <c r="I143" i="2"/>
  <c r="I139" i="2"/>
  <c r="I138" i="2"/>
  <c r="I137" i="2"/>
  <c r="I136" i="2"/>
  <c r="I135" i="2"/>
  <c r="I134" i="2"/>
  <c r="I133" i="2"/>
  <c r="I132" i="2"/>
  <c r="I127" i="2"/>
  <c r="I123" i="2"/>
  <c r="I122" i="2"/>
  <c r="I121" i="2"/>
  <c r="I120" i="2"/>
  <c r="I118" i="2"/>
  <c r="I117" i="2"/>
  <c r="I116" i="2"/>
  <c r="I115" i="2"/>
  <c r="I111" i="2"/>
  <c r="I107" i="2"/>
  <c r="I106" i="2"/>
  <c r="I105" i="2"/>
  <c r="I104" i="2"/>
  <c r="I103" i="2"/>
  <c r="I102" i="2"/>
  <c r="I101" i="2"/>
  <c r="I100" i="2"/>
  <c r="I99" i="2"/>
  <c r="I95" i="2"/>
  <c r="I90" i="2"/>
  <c r="I89" i="2"/>
  <c r="I88" i="2"/>
  <c r="I87" i="2"/>
  <c r="I86" i="2"/>
  <c r="I85" i="2"/>
  <c r="I84" i="2"/>
  <c r="I82" i="2"/>
  <c r="I74" i="2"/>
  <c r="I73" i="2"/>
  <c r="I72" i="2"/>
  <c r="I71" i="2"/>
  <c r="I70" i="2"/>
  <c r="I69" i="2"/>
  <c r="I68" i="2"/>
  <c r="I66" i="2"/>
  <c r="I58" i="2"/>
  <c r="I57" i="2"/>
  <c r="I43" i="2"/>
  <c r="J41" i="2"/>
  <c r="I39" i="2"/>
  <c r="I26" i="2"/>
  <c r="I25" i="2"/>
  <c r="I20" i="2"/>
  <c r="I13" i="2"/>
  <c r="I8" i="2"/>
  <c r="I7" i="2"/>
  <c r="I6" i="2"/>
  <c r="I5" i="2"/>
  <c r="F18" i="8" l="1"/>
  <c r="F20" i="8" s="1"/>
  <c r="N158" i="3"/>
  <c r="AW156" i="2"/>
  <c r="AY156" i="2" s="1"/>
  <c r="O156" i="13" s="1"/>
  <c r="N156" i="2"/>
  <c r="O158" i="2"/>
  <c r="I18" i="8"/>
  <c r="I20" i="8" s="1"/>
  <c r="H104" i="9"/>
  <c r="D95" i="9"/>
  <c r="I91" i="9"/>
  <c r="N158" i="5"/>
  <c r="H18" i="8"/>
  <c r="H20" i="8" s="1"/>
  <c r="K158" i="4"/>
  <c r="F95" i="9"/>
  <c r="G158" i="3"/>
  <c r="G94" i="9"/>
  <c r="G95" i="9" s="1"/>
  <c r="G98" i="9" s="1"/>
  <c r="H95" i="9"/>
  <c r="E95" i="9"/>
  <c r="K150" i="3"/>
  <c r="K158" i="3" s="1"/>
  <c r="N158" i="7"/>
  <c r="AW150" i="7"/>
  <c r="AY150" i="7" s="1"/>
  <c r="T150" i="13" s="1"/>
  <c r="K150" i="4"/>
  <c r="I4" i="2"/>
  <c r="I43" i="3"/>
  <c r="I152" i="3"/>
  <c r="G158" i="6"/>
  <c r="K39" i="7"/>
  <c r="AW39" i="7"/>
  <c r="AY39" i="7" s="1"/>
  <c r="T39" i="13" s="1"/>
  <c r="G93" i="5"/>
  <c r="K150" i="5" s="1"/>
  <c r="K158" i="5" s="1"/>
  <c r="AW150" i="5"/>
  <c r="AY150" i="5" s="1"/>
  <c r="R150" i="13" s="1"/>
  <c r="N39" i="7"/>
  <c r="J10" i="8" s="1"/>
  <c r="J20" i="8" s="1"/>
  <c r="AW39" i="4"/>
  <c r="AY39" i="4" s="1"/>
  <c r="Q39" i="13" s="1"/>
  <c r="N39" i="4"/>
  <c r="G10" i="8" s="1"/>
  <c r="AW22" i="2"/>
  <c r="AY22" i="2" s="1"/>
  <c r="O22" i="13" s="1"/>
  <c r="V22" i="13" s="1"/>
  <c r="K150" i="7"/>
  <c r="I24" i="2"/>
  <c r="I13" i="3"/>
  <c r="K22" i="3"/>
  <c r="I24" i="4"/>
  <c r="AW39" i="5"/>
  <c r="AY39" i="5" s="1"/>
  <c r="R39" i="13" s="1"/>
  <c r="J41" i="3"/>
  <c r="AW156" i="4"/>
  <c r="AY156" i="4" s="1"/>
  <c r="Q156" i="13" s="1"/>
  <c r="AW22" i="7"/>
  <c r="AY22" i="7" s="1"/>
  <c r="T22" i="13" s="1"/>
  <c r="AW22" i="4"/>
  <c r="AY22" i="4" s="1"/>
  <c r="Q22" i="13" s="1"/>
  <c r="I59" i="2"/>
  <c r="I17" i="6"/>
  <c r="K22" i="7"/>
  <c r="AW150" i="4"/>
  <c r="AY150" i="4" s="1"/>
  <c r="Q150" i="13" s="1"/>
  <c r="N150" i="4"/>
  <c r="AW150" i="3"/>
  <c r="AY150" i="3" s="1"/>
  <c r="P150" i="13" s="1"/>
  <c r="AW39" i="6"/>
  <c r="AY39" i="6" s="1"/>
  <c r="S39" i="13" s="1"/>
  <c r="AW22" i="6"/>
  <c r="AY22" i="6" s="1"/>
  <c r="S22" i="13" s="1"/>
  <c r="AW22" i="3"/>
  <c r="AY22" i="3" s="1"/>
  <c r="P22" i="13" s="1"/>
  <c r="I39" i="4"/>
  <c r="I152" i="4"/>
  <c r="J18" i="8"/>
  <c r="AW150" i="2"/>
  <c r="AY150" i="2" s="1"/>
  <c r="O150" i="13" s="1"/>
  <c r="N22" i="6"/>
  <c r="I7" i="8" s="1"/>
  <c r="D7" i="8" s="1"/>
  <c r="AW150" i="6"/>
  <c r="AY150" i="6" s="1"/>
  <c r="S150" i="13" s="1"/>
  <c r="AW22" i="5"/>
  <c r="AY22" i="5" s="1"/>
  <c r="R22" i="13" s="1"/>
  <c r="AW10" i="7"/>
  <c r="AY10" i="7" s="1"/>
  <c r="T10" i="13" s="1"/>
  <c r="I5" i="4"/>
  <c r="AW10" i="6"/>
  <c r="AY10" i="6" s="1"/>
  <c r="S10" i="13" s="1"/>
  <c r="AW39" i="2"/>
  <c r="AY39" i="2" s="1"/>
  <c r="O39" i="13" s="1"/>
  <c r="G93" i="2"/>
  <c r="K150" i="2" s="1"/>
  <c r="K158" i="2" s="1"/>
  <c r="I39" i="7"/>
  <c r="AW156" i="6"/>
  <c r="AY156" i="6" s="1"/>
  <c r="S156" i="13" s="1"/>
  <c r="AW10" i="5"/>
  <c r="AY10" i="5" s="1"/>
  <c r="R10" i="13" s="1"/>
  <c r="AW39" i="3"/>
  <c r="AY39" i="3" s="1"/>
  <c r="P39" i="13" s="1"/>
  <c r="G158" i="4"/>
  <c r="AW156" i="3"/>
  <c r="AY156" i="3" s="1"/>
  <c r="P156" i="13" s="1"/>
  <c r="N150" i="7"/>
  <c r="J15" i="8" s="1"/>
  <c r="AW10" i="3"/>
  <c r="AY10" i="3" s="1"/>
  <c r="P10" i="13" s="1"/>
  <c r="AW10" i="4"/>
  <c r="AY10" i="4" s="1"/>
  <c r="Q10" i="13" s="1"/>
  <c r="N10" i="4"/>
  <c r="G4" i="8" s="1"/>
  <c r="D4" i="8" s="1"/>
  <c r="N150" i="2"/>
  <c r="E15" i="8" s="1"/>
  <c r="AW156" i="5"/>
  <c r="AY156" i="5" s="1"/>
  <c r="R156" i="13" s="1"/>
  <c r="AW10" i="2"/>
  <c r="AY10" i="2" s="1"/>
  <c r="O10" i="13" s="1"/>
  <c r="V10" i="13" s="1"/>
  <c r="D10" i="8"/>
  <c r="N158" i="4" l="1"/>
  <c r="G15" i="8"/>
  <c r="K158" i="7"/>
  <c r="D98" i="9"/>
  <c r="H101" i="9" s="1"/>
  <c r="H107" i="9" s="1"/>
  <c r="I95" i="9"/>
  <c r="N158" i="6"/>
  <c r="G158" i="2"/>
  <c r="V150" i="13"/>
  <c r="E18" i="8"/>
  <c r="D18" i="8" s="1"/>
  <c r="N158" i="2"/>
  <c r="V156" i="13"/>
  <c r="G158" i="5"/>
  <c r="V39" i="13"/>
  <c r="W156" i="13" l="1"/>
  <c r="V158" i="13"/>
  <c r="D15" i="8"/>
  <c r="D20" i="8" s="1"/>
  <c r="G20" i="8"/>
  <c r="E20" i="8"/>
</calcChain>
</file>

<file path=xl/sharedStrings.xml><?xml version="1.0" encoding="utf-8"?>
<sst xmlns="http://schemas.openxmlformats.org/spreadsheetml/2006/main" count="1919" uniqueCount="456">
  <si>
    <t>comprensorio</t>
  </si>
  <si>
    <t xml:space="preserve">distretto </t>
  </si>
  <si>
    <t>fonti</t>
  </si>
  <si>
    <t>dal 2018-04-25 al 2018-07-20 con volume riferito all'anno 2017</t>
  </si>
  <si>
    <t>2° step dal 2018-07-21 al 2018-09-11</t>
  </si>
  <si>
    <t>portata</t>
  </si>
  <si>
    <t>giorni</t>
  </si>
  <si>
    <t>secondi</t>
  </si>
  <si>
    <t>mc anno</t>
  </si>
  <si>
    <t>1/3 mc anno</t>
  </si>
  <si>
    <t>totale mc</t>
  </si>
  <si>
    <t>=G anno 2017/3</t>
  </si>
  <si>
    <t>Brenta Sx</t>
  </si>
  <si>
    <t>canale industriale</t>
  </si>
  <si>
    <t>sollevamento Pove</t>
  </si>
  <si>
    <t>sollevamento Boschi o Grotte</t>
  </si>
  <si>
    <t>sollevamento Rubbi</t>
  </si>
  <si>
    <t>presa canale Tronco Basso</t>
  </si>
  <si>
    <t>pluvirriguo Bassano</t>
  </si>
  <si>
    <t>risorgive sinistra Brenta</t>
  </si>
  <si>
    <t>Pozzo Boschetti</t>
  </si>
  <si>
    <t>Pozzo Fior</t>
  </si>
  <si>
    <t>Sollevamento Arcadia</t>
  </si>
  <si>
    <t>Pozzo Macello Cittadella</t>
  </si>
  <si>
    <t>Pozzo Vaglio</t>
  </si>
  <si>
    <t>Centrale Pluvirriguo Motte</t>
  </si>
  <si>
    <t>Pozzo Mai</t>
  </si>
  <si>
    <t xml:space="preserve">Pozzo Scapin </t>
  </si>
  <si>
    <t>sinistra Brenta</t>
  </si>
  <si>
    <t>Pozzo Giachele</t>
  </si>
  <si>
    <t>Pozzo Casaretta</t>
  </si>
  <si>
    <t>Pozzo Olivetto</t>
  </si>
  <si>
    <t xml:space="preserve">paratoie presa Colomba </t>
  </si>
  <si>
    <t>presa Colomba totale</t>
  </si>
  <si>
    <t>Brenta Dx</t>
  </si>
  <si>
    <t>destra Brenta</t>
  </si>
  <si>
    <t>paratoie presa colomba</t>
  </si>
  <si>
    <t>Pozzo San Giovanni</t>
  </si>
  <si>
    <t>Pozzo San Valentino</t>
  </si>
  <si>
    <t>Pozzo Borghi</t>
  </si>
  <si>
    <t>Pozzo Belvedere</t>
  </si>
  <si>
    <t>Pozzo Ospitale</t>
  </si>
  <si>
    <t>Sollevamento Finesso</t>
  </si>
  <si>
    <t>Pozzo Ceresone</t>
  </si>
  <si>
    <t>Pozzo Sesso</t>
  </si>
  <si>
    <t>Pozzo Dieda</t>
  </si>
  <si>
    <t>Pozzo Chiesa</t>
  </si>
  <si>
    <t>Pozzo Fratta</t>
  </si>
  <si>
    <t>Pozzo Spessa</t>
  </si>
  <si>
    <t>Pozzo Bissara</t>
  </si>
  <si>
    <t>Sollevamento Meneghini</t>
  </si>
  <si>
    <t>Pozzo Rezzonico</t>
  </si>
  <si>
    <t>Pozzo Ceresina</t>
  </si>
  <si>
    <t>Pozzo Vegre</t>
  </si>
  <si>
    <t>Pozzo Albereria</t>
  </si>
  <si>
    <t xml:space="preserve">Pozzo Lanzè </t>
  </si>
  <si>
    <t>Pozzo Longa</t>
  </si>
  <si>
    <t>Pozzo Mezzalira</t>
  </si>
  <si>
    <t>Pozzo Ancignano</t>
  </si>
  <si>
    <t>Pozzo Lirosa</t>
  </si>
  <si>
    <t>Pozzo Turca</t>
  </si>
  <si>
    <t>Pozzo Cumana</t>
  </si>
  <si>
    <t>Pozzo Cà Alta</t>
  </si>
  <si>
    <t>Pozzo Cumanella</t>
  </si>
  <si>
    <t>Pozzo Carraro</t>
  </si>
  <si>
    <t>Pozzo Armedola</t>
  </si>
  <si>
    <t>Pozzo Vallazza</t>
  </si>
  <si>
    <t>Pozzo Bressanvido</t>
  </si>
  <si>
    <t>Pozzo Tergola</t>
  </si>
  <si>
    <t>Pozzo Tesina</t>
  </si>
  <si>
    <t>Pluvirriguo Breganze</t>
  </si>
  <si>
    <t>Pluvirriguo Mirabella</t>
  </si>
  <si>
    <t>Presa Mordini roggia Breganze</t>
  </si>
  <si>
    <t>Ancignano</t>
  </si>
  <si>
    <t>Viera</t>
  </si>
  <si>
    <t>Lirosa</t>
  </si>
  <si>
    <t>Tesina</t>
  </si>
  <si>
    <t>Bottesella</t>
  </si>
  <si>
    <t>Palmirona</t>
  </si>
  <si>
    <t>Astichello</t>
  </si>
  <si>
    <t>Boieroni</t>
  </si>
  <si>
    <t>Cumanella</t>
  </si>
  <si>
    <t>Pedron</t>
  </si>
  <si>
    <t>Turca</t>
  </si>
  <si>
    <t>Cumana</t>
  </si>
  <si>
    <t>Cumanella 7 Cappelle</t>
  </si>
  <si>
    <t>Garzadora</t>
  </si>
  <si>
    <t>Lanzè</t>
  </si>
  <si>
    <t>Usellin</t>
  </si>
  <si>
    <t>Golina</t>
  </si>
  <si>
    <t>Regazzo</t>
  </si>
  <si>
    <t>Armedola</t>
  </si>
  <si>
    <t>Novello Rigon</t>
  </si>
  <si>
    <t>Del Prete</t>
  </si>
  <si>
    <t>Vittoria</t>
  </si>
  <si>
    <t>Pasini</t>
  </si>
  <si>
    <t>Cristofari</t>
  </si>
  <si>
    <t>Castellaro</t>
  </si>
  <si>
    <t>Arcadia</t>
  </si>
  <si>
    <t>Tergola comprese f. Marzare</t>
  </si>
  <si>
    <t>Regazzo a Quinto</t>
  </si>
  <si>
    <t>Presa roggia Calderara</t>
  </si>
  <si>
    <t>Presa roggia Chiericata</t>
  </si>
  <si>
    <t>Presa roggia Moneghina</t>
  </si>
  <si>
    <t>Fontana Fossetta</t>
  </si>
  <si>
    <t>Fontana Friga</t>
  </si>
  <si>
    <t>Fontana Casona</t>
  </si>
  <si>
    <t>Lama</t>
  </si>
  <si>
    <t>Fratta Busatta</t>
  </si>
  <si>
    <t>Porella</t>
  </si>
  <si>
    <t>Grimanella</t>
  </si>
  <si>
    <t>Cà Brusà</t>
  </si>
  <si>
    <t>Monella</t>
  </si>
  <si>
    <t>Riello Sinistra</t>
  </si>
  <si>
    <t>Vicelli</t>
  </si>
  <si>
    <t>Pesavento</t>
  </si>
  <si>
    <t>Baldisseri</t>
  </si>
  <si>
    <t>Ceresone</t>
  </si>
  <si>
    <t>Contessa Marca</t>
  </si>
  <si>
    <t>Cannelli</t>
  </si>
  <si>
    <t>Dieda</t>
  </si>
  <si>
    <t>Cappella</t>
  </si>
  <si>
    <t>Mattarella</t>
  </si>
  <si>
    <t>Pila</t>
  </si>
  <si>
    <t>Fontanon del Diavolo</t>
  </si>
  <si>
    <t>Finco</t>
  </si>
  <si>
    <t>Ceresina</t>
  </si>
  <si>
    <t>Poina</t>
  </si>
  <si>
    <t>Tesina Bacchiglione</t>
  </si>
  <si>
    <t>Sollevamento Settimo</t>
  </si>
  <si>
    <t>Sollevamento Longare</t>
  </si>
  <si>
    <t>Sollevamento Colzè</t>
  </si>
  <si>
    <t>volumi totali utilizzati sigrian</t>
  </si>
  <si>
    <t>mc/sec</t>
  </si>
  <si>
    <t>scarico Centrle San Lazzaro</t>
  </si>
  <si>
    <t>scarico Bernarda Cartifgliano</t>
  </si>
  <si>
    <t>scarico Ramon</t>
  </si>
  <si>
    <t>scarico Forca</t>
  </si>
  <si>
    <t>scarico Chiorino</t>
  </si>
  <si>
    <t>scarico Cartara</t>
  </si>
  <si>
    <t>scarico roggia del Molino</t>
  </si>
  <si>
    <t>scarico Brentella Cognarola</t>
  </si>
  <si>
    <t>scarico Chioro a facca</t>
  </si>
  <si>
    <t>scarico Cappella Brentellona</t>
  </si>
  <si>
    <t>scarico Sette Case Marchesane</t>
  </si>
  <si>
    <t>scarico Crosara Nove</t>
  </si>
  <si>
    <t>scarico Pilona</t>
  </si>
  <si>
    <t>scarico Rossetto</t>
  </si>
  <si>
    <t>scarico Castagnara</t>
  </si>
  <si>
    <t>scarico Contarina a Piazzola</t>
  </si>
  <si>
    <t>scarico Tremignon</t>
  </si>
  <si>
    <t>scarico Rezzonico Monegale</t>
  </si>
  <si>
    <t>scarico rio Porra</t>
  </si>
  <si>
    <t>scarico Tergola in Tesina</t>
  </si>
  <si>
    <t>scarico Regazzo in Tesina</t>
  </si>
  <si>
    <t>totale</t>
  </si>
  <si>
    <t>volume mc</t>
  </si>
  <si>
    <t>aprile</t>
  </si>
  <si>
    <t>maggio</t>
  </si>
  <si>
    <t>giugno</t>
  </si>
  <si>
    <t>luglio</t>
  </si>
  <si>
    <t>agosto</t>
  </si>
  <si>
    <t>settembre</t>
  </si>
  <si>
    <t>volume irriguo mc</t>
  </si>
  <si>
    <t>tesina Bacchiglione</t>
  </si>
  <si>
    <t>mc</t>
  </si>
  <si>
    <t>totale annuo</t>
  </si>
  <si>
    <t>scarico Centrale San Lazzaro</t>
  </si>
  <si>
    <t>(Rosà+Dolfina)</t>
  </si>
  <si>
    <t>scarico Chioro a Facca</t>
  </si>
  <si>
    <t>INDUSTRIALE</t>
  </si>
  <si>
    <t>SINISTRA BRENTA</t>
  </si>
  <si>
    <t>RISORGIVE SINISTRA</t>
  </si>
  <si>
    <t>DESTRA BRENTA</t>
  </si>
  <si>
    <t>TESINA BACCHIGLIONE</t>
  </si>
  <si>
    <t>PL. BASSANO</t>
  </si>
  <si>
    <t>PL. BREGANZE</t>
  </si>
  <si>
    <t>PL. ROMANO SACRO CUORE</t>
  </si>
  <si>
    <t>PL. ROMANO SPIN</t>
  </si>
  <si>
    <t>PL. ROSSANO</t>
  </si>
  <si>
    <t>PL. PIANEZZE</t>
  </si>
  <si>
    <t>PL .LORIA</t>
  </si>
  <si>
    <t>PL. CASTION</t>
  </si>
  <si>
    <t>PL. RAMON</t>
  </si>
  <si>
    <t>PL. MOTTE</t>
  </si>
  <si>
    <t>PL. PRESINA</t>
  </si>
  <si>
    <t>PL. MAROSTICA</t>
  </si>
  <si>
    <t>PL. RAMPAZZO</t>
  </si>
  <si>
    <t>PL. CAMISANO</t>
  </si>
  <si>
    <t>PL. NOVE</t>
  </si>
  <si>
    <t>PL. MARCHESANE</t>
  </si>
  <si>
    <t>PL. CANOLA</t>
  </si>
  <si>
    <t>PL. CASSOLA</t>
  </si>
  <si>
    <t>SOMMA ASPERSIONE</t>
  </si>
  <si>
    <t>TOTALE IMPIANTI SINISTRA</t>
  </si>
  <si>
    <t>risorgive sx</t>
  </si>
  <si>
    <t>VAGLIO INTERO</t>
  </si>
  <si>
    <t>MACELLO ALTO</t>
  </si>
  <si>
    <t>1 CAMPANELLO</t>
  </si>
  <si>
    <t>2 CAMPANELLO</t>
  </si>
  <si>
    <t>FIOR SX</t>
  </si>
  <si>
    <t>FIOR DX 1</t>
  </si>
  <si>
    <t>FIOR DX 2</t>
  </si>
  <si>
    <t>CAMPANELLO</t>
  </si>
  <si>
    <t>SAM FIOR</t>
  </si>
  <si>
    <t>TOTALE IMPIANTI RISORGIVE SX</t>
  </si>
  <si>
    <t>resto risorgive sx</t>
  </si>
  <si>
    <t>ORIENTALE</t>
  </si>
  <si>
    <t>CENTRALE</t>
  </si>
  <si>
    <t>OCCIDENTALE PONENTE</t>
  </si>
  <si>
    <t>ROSA</t>
  </si>
  <si>
    <t>BALBI</t>
  </si>
  <si>
    <t>MORANDA</t>
  </si>
  <si>
    <t>MUNARA</t>
  </si>
  <si>
    <t>DOLFINA</t>
  </si>
  <si>
    <t>VICA CAPPELLA</t>
  </si>
  <si>
    <t>CIVRANA</t>
  </si>
  <si>
    <t>MICHIELA</t>
  </si>
  <si>
    <t>MOROSINA</t>
  </si>
  <si>
    <t>BERNARDA</t>
  </si>
  <si>
    <t>TRONA</t>
  </si>
  <si>
    <t>MICHELA</t>
  </si>
  <si>
    <t>CANALE UNICO</t>
  </si>
  <si>
    <t>MOLINA</t>
  </si>
  <si>
    <t>CONTARINA</t>
  </si>
  <si>
    <t>REZZONICO</t>
  </si>
  <si>
    <t>GRIMANA NUOVA</t>
  </si>
  <si>
    <t>ISACCHINA INFERIORE</t>
  </si>
  <si>
    <t>GRIMANA VECCHIA</t>
  </si>
  <si>
    <t>CONTESSA</t>
  </si>
  <si>
    <t>TERGOLA</t>
  </si>
  <si>
    <t>MONEGHINA</t>
  </si>
  <si>
    <t>ARMEDOLA</t>
  </si>
  <si>
    <t>PUINA</t>
  </si>
  <si>
    <t>CERESONE</t>
  </si>
  <si>
    <t>FONTANE</t>
  </si>
  <si>
    <t>TESINELLA</t>
  </si>
  <si>
    <t>ROGGIA BREGANZE</t>
  </si>
  <si>
    <t>SOMMA SCORRIMENTO</t>
  </si>
  <si>
    <t>TOTALE IMPIANTI DESTRA</t>
  </si>
  <si>
    <t>SO SAM SETTIMO</t>
  </si>
  <si>
    <t>SO SAM LONGARE</t>
  </si>
  <si>
    <t>TOTALE IMPIANTI BACCHIGLIONE DX</t>
  </si>
  <si>
    <t>RESTO IMPIANTI DX</t>
  </si>
  <si>
    <t>SOMMA DISTRETTI ASPERSIONE</t>
  </si>
  <si>
    <t>SOMMA DISTRETTI SCORRIMENTO</t>
  </si>
  <si>
    <t>SOMMA IMPIANTI</t>
  </si>
  <si>
    <t>SOMMA DISTRETTI TOTALI IN HA sigrian</t>
  </si>
  <si>
    <r>
      <t xml:space="preserve">superficie catastini irrigui </t>
    </r>
    <r>
      <rPr>
        <b/>
        <sz val="18"/>
        <color theme="1"/>
        <rFont val="Calibri"/>
        <family val="2"/>
        <scheme val="minor"/>
      </rPr>
      <t>2019</t>
    </r>
  </si>
  <si>
    <t>VAGLIO OVEST</t>
  </si>
  <si>
    <t>VAGLIO SUD</t>
  </si>
  <si>
    <t>MACELLO CITT. SX</t>
  </si>
  <si>
    <t>MACELLO CITT. DX</t>
  </si>
  <si>
    <t>VAGLIO EST</t>
  </si>
  <si>
    <t>POZZO BOSCHETTI</t>
  </si>
  <si>
    <t>RAMO UNITO (C. CENTRALE)</t>
  </si>
  <si>
    <t>CANALE TRONCO BASSO (C. PRINCIPALE)</t>
  </si>
  <si>
    <t>Totale DX irrigata ha</t>
  </si>
  <si>
    <t>Totale SX irrigata ha</t>
  </si>
  <si>
    <t>Totale irriguo in ha</t>
  </si>
  <si>
    <t>distretti scorrimento + somma impianti</t>
  </si>
  <si>
    <t>Totale asp. dx+sx ha</t>
  </si>
  <si>
    <t>Totale scor. dx+sx ha</t>
  </si>
  <si>
    <t>richiesta rinnovo</t>
  </si>
  <si>
    <t>CANONE ANNUO in €</t>
  </si>
  <si>
    <t>scadenza</t>
  </si>
  <si>
    <t>pratica</t>
  </si>
  <si>
    <t>fonte</t>
  </si>
  <si>
    <t>falda</t>
  </si>
  <si>
    <t>IDROELETTRICO</t>
  </si>
  <si>
    <t>acqua pubblica di superficie</t>
  </si>
  <si>
    <t>moduli concessi</t>
  </si>
  <si>
    <t>SIGRIAN</t>
  </si>
  <si>
    <t>decreto concessione e/o disciplinare</t>
  </si>
  <si>
    <t>Ceresone-Arlesega</t>
  </si>
  <si>
    <t>Contarina -Isola</t>
  </si>
  <si>
    <t>KW</t>
  </si>
  <si>
    <t>PD-1012IIC</t>
  </si>
  <si>
    <t>PD-1019IIC</t>
  </si>
  <si>
    <t>Destra Brenta</t>
  </si>
  <si>
    <t>Sinistra Brenta</t>
  </si>
  <si>
    <t>SX</t>
  </si>
  <si>
    <t>DX</t>
  </si>
  <si>
    <t>PD-0815IIC</t>
  </si>
  <si>
    <t>n° 25 pozzi ??????</t>
  </si>
  <si>
    <t>PD-R1322</t>
  </si>
  <si>
    <t>PD-R1321</t>
  </si>
  <si>
    <t>PD-R1215</t>
  </si>
  <si>
    <t>PD-1069IIC</t>
  </si>
  <si>
    <t>Contarina - Canale Sega</t>
  </si>
  <si>
    <t>decreto 232 del 22.12.2016 - disciplinare rep. n. 130 del 21.12.2016</t>
  </si>
  <si>
    <t>PD-R0664</t>
  </si>
  <si>
    <t>fada</t>
  </si>
  <si>
    <t>VARIE</t>
  </si>
  <si>
    <t>30 anni</t>
  </si>
  <si>
    <t>bozza inviata a noi dal Genio  TV nostro prot. 2202 del 09.02.2015 mai firmata</t>
  </si>
  <si>
    <t>TV-5176</t>
  </si>
  <si>
    <t>TV-5174</t>
  </si>
  <si>
    <t>bozza inviata a noi dal Genio TV nostro prot. 2203 del 09.02.2015 mai firmata</t>
  </si>
  <si>
    <t>DX-SX</t>
  </si>
  <si>
    <t>Destra e Sinistra Brenta</t>
  </si>
  <si>
    <t>prot. 18568/2000</t>
  </si>
  <si>
    <t>Dolfina - Ponte Paoletti</t>
  </si>
  <si>
    <t>VI-640/BR</t>
  </si>
  <si>
    <t>47.69 medi e 69 massimi</t>
  </si>
  <si>
    <r>
      <t xml:space="preserve">inviato dal Genio VI schema disciplinare vedi nostro prot. n. 13837 del 20 ottobre 2016 - versamento cauzionale, canone di anticipo anno 2016 </t>
    </r>
    <r>
      <rPr>
        <b/>
        <sz val="11"/>
        <color theme="1"/>
        <rFont val="Calibri"/>
        <family val="2"/>
        <scheme val="minor"/>
      </rPr>
      <t>€ 3976.22</t>
    </r>
  </si>
  <si>
    <r>
      <t xml:space="preserve">Attraversamento in sub-alveo fiume Brenta con condotta adduzione località Marchesane (pagato solo per l'anno 08.02.2002 </t>
    </r>
    <r>
      <rPr>
        <b/>
        <sz val="11"/>
        <color theme="1"/>
        <rFont val="Calibri"/>
        <family val="2"/>
        <scheme val="minor"/>
      </rPr>
      <t>€ 1831.16</t>
    </r>
    <r>
      <rPr>
        <sz val="11"/>
        <color theme="1"/>
        <rFont val="Calibri"/>
        <family val="2"/>
        <scheme val="minor"/>
      </rPr>
      <t>)</t>
    </r>
  </si>
  <si>
    <t>Canone per costruzione di un opera di presa in destra idrografica del fiume Brenta, località Marchesane in Comune di Bassano del Grappa</t>
  </si>
  <si>
    <t>Canone concessione attraversamento subalveo fiume Tesina superiore con condotta irrigua in comune di Sandrigo</t>
  </si>
  <si>
    <t>VI-91_00608/N</t>
  </si>
  <si>
    <t>VI-64_01526/N</t>
  </si>
  <si>
    <t>Canone costruzione chiavica di scolo attraverso l'argine sx del f. Tesina per lo scarico acque r. Tergola in comune di Quinto Vicentino</t>
  </si>
  <si>
    <t>VI-64_10938</t>
  </si>
  <si>
    <t>VI-81_00193/N</t>
  </si>
  <si>
    <t>Canone costruzione di una piattaforma in c.a. impianto sollevamento irriguo ed attraversamento dell'argine sx del fiume Tesina località Capitello in comune di Longare</t>
  </si>
  <si>
    <t>Sinistra e Destra Brenta</t>
  </si>
  <si>
    <t>VI-22/BR/GD</t>
  </si>
  <si>
    <t>367.5 massimi medi 339 di cui 67.44 da consegnare alla r. Rosà</t>
  </si>
  <si>
    <t>richiesta di rinnovo nostro prot. 7961 del 07.06.2013 inviata al Genio VI</t>
  </si>
  <si>
    <t>VI-601/BA</t>
  </si>
  <si>
    <t>richiesta sanatoria al Genio VI nostro prot. 0601 del 15.02.1999 (dichiarato che l'acqua viene utilizzata dal 1977) - vedi anche autorizzazione annuale concessa dal Genio VI per l'anno 1988 loro prot. 1293 del 20 .02. 1988 nostro prot. 1223 del 01.03.1988</t>
  </si>
  <si>
    <t>VI-391/TE</t>
  </si>
  <si>
    <t>domanda di attingimento inviata al Genio VI il 15.02.1988 nostro prot. 853 - autorizzazione anno 1988 prot. 1294 del 25.02.1988 rilasciata dal Genio VI</t>
  </si>
  <si>
    <t>VI-1097/TE</t>
  </si>
  <si>
    <t>VI-13/BR/GD</t>
  </si>
  <si>
    <t xml:space="preserve">domanda di concessione in via di sanatoria </t>
  </si>
  <si>
    <t>richiesti 140.1934 il 29.01.1962 nostro prot. 141</t>
  </si>
  <si>
    <t>VI-12/BR/GD</t>
  </si>
  <si>
    <t>falda/risorgive</t>
  </si>
  <si>
    <t>11.02.2040</t>
  </si>
  <si>
    <t>derivazione Marchesane (ex Grappa Cimone) data domanda 13.12.1958 rep. n. 15537</t>
  </si>
  <si>
    <t>vedi sotto su elenco idroelettrico</t>
  </si>
  <si>
    <t>VI-641/BR</t>
  </si>
  <si>
    <t>Concessione di piccola derivazione d'acqua dal canale Unico ad uso idroelettrico località Sette Case</t>
  </si>
  <si>
    <t>medi 90 massimi 110</t>
  </si>
  <si>
    <t>decreto n. 417 del 09.12.2013 - disciplinare n. 175 del 03.12.2013</t>
  </si>
  <si>
    <t>Pozzo Moneghina</t>
  </si>
  <si>
    <t>N.D.</t>
  </si>
  <si>
    <t>VI-1131/TE</t>
  </si>
  <si>
    <t>decreto n. 286 del 13.06.2011</t>
  </si>
  <si>
    <t>7 anni</t>
  </si>
  <si>
    <t>VI-01/TE/GD</t>
  </si>
  <si>
    <t>decreto Ministro LL.PP. E Ministro Finanze n. 546 del 06.02.1959</t>
  </si>
  <si>
    <t>70 anni dal 18.04.1958</t>
  </si>
  <si>
    <t>nostro prot. 2517 del 31.05.2000 inviato al Magistrato Alle Acque vicenza</t>
  </si>
  <si>
    <t>presa canale Tronco Basso (derivazione DX per Marchesane)</t>
  </si>
  <si>
    <t>VI-1/BR/GD (già 172/BR)</t>
  </si>
  <si>
    <t>derrivazione d'acqua dal fiume Brenta località Mignano (presa canale Tronco Basso derivazione per la SX)</t>
  </si>
  <si>
    <t>rep. 3052 del 26.03.1947</t>
  </si>
  <si>
    <t>14 (con variazioni di portata durante l'anno)</t>
  </si>
  <si>
    <t>VI-15_18862</t>
  </si>
  <si>
    <t>Canone sfalcio prodotti erbosi su porzione di 19800 mq di golena destra del fiume Brenta in località San Lazzaro di Bassano del Grappa</t>
  </si>
  <si>
    <t>decreto n. 104 del 11.10.2016 - disciplinare rep. n. 964 del 29.09.2016</t>
  </si>
  <si>
    <t>31.12.2022</t>
  </si>
  <si>
    <t>VI-543/BR</t>
  </si>
  <si>
    <t>VI-397/BR</t>
  </si>
  <si>
    <t>Concessione di derivazione roggia Brenarda  in località Contrà Sole a Cartigliano</t>
  </si>
  <si>
    <t>VI.431/BR</t>
  </si>
  <si>
    <t>43 massimi e 37.75 medi</t>
  </si>
  <si>
    <t>325 massimi e 285 medi</t>
  </si>
  <si>
    <t>domanda in data 23.09.2002 in attesa di definizione</t>
  </si>
  <si>
    <t>15 anni (14/10/2025)</t>
  </si>
  <si>
    <t>disciplinare rep. n. 554 del 28.09.2010  decreto n. 12 del 14.10.2010</t>
  </si>
  <si>
    <t>disciplinare rep. n. 116 del 22.10.2014 decreto 468 del 30.10.2014</t>
  </si>
  <si>
    <t>20 anni (30.10.2034)</t>
  </si>
  <si>
    <t>20 anni (22.12.2036)</t>
  </si>
  <si>
    <t>decreto di concessione n. 121 del 27.10.2016 disciplinare n. 179 del 25.10.2016</t>
  </si>
  <si>
    <t>20 anni (27.10.2036)</t>
  </si>
  <si>
    <t>20 anni (09.12.2033)</t>
  </si>
  <si>
    <t>roggia Rosà ruota idraulica a San Lazzaro</t>
  </si>
  <si>
    <t>medi 18.60</t>
  </si>
  <si>
    <t>presa d'atto prot. n. 336160 del 27.06.2008 d'installazione ruota idraulica ai fini sperimentali accordata per 12 mesi con possibilità di richiedere proroghe</t>
  </si>
  <si>
    <t>richiesta proroga del 1.07.2019 e concessa fino al 23.07.2020</t>
  </si>
  <si>
    <t>canale Unico Unica Energia</t>
  </si>
  <si>
    <t>medi 75 massimi 100</t>
  </si>
  <si>
    <t>medi 494 massimi 635</t>
  </si>
  <si>
    <t>decerto concessione n. 91 del 16.05.2016 disciplinare n. 213 del 27.05.2011</t>
  </si>
  <si>
    <t>22 anni (16.05.2038)</t>
  </si>
  <si>
    <t>Concessione di derivazione d'acqua dalla roggia Cappella Brentellona ruota idraulica</t>
  </si>
  <si>
    <t>PD-1016IIC</t>
  </si>
  <si>
    <t>10 medi</t>
  </si>
  <si>
    <t>decreto di concessione n. 157 del 09.07.2012 - disciplinare n. 674 del 04.07.2012</t>
  </si>
  <si>
    <t>15 anni (09.07.2027)</t>
  </si>
  <si>
    <r>
      <t>Concessione canone concessione derivazione acqua dal fiume Brenta canale Medoaco</t>
    </r>
    <r>
      <rPr>
        <b/>
        <sz val="12"/>
        <color rgb="FF0070C0"/>
        <rFont val="Calibri"/>
        <family val="2"/>
        <scheme val="minor"/>
      </rPr>
      <t xml:space="preserve"> uso irriguo</t>
    </r>
  </si>
  <si>
    <r>
      <t xml:space="preserve">Concessione canone concessione derivazione acqua dal fiume Brenta canale Medoaco
</t>
    </r>
    <r>
      <rPr>
        <b/>
        <sz val="11"/>
        <color theme="1"/>
        <rFont val="Calibri"/>
        <family val="2"/>
        <scheme val="minor"/>
      </rPr>
      <t>(</t>
    </r>
    <r>
      <rPr>
        <b/>
        <sz val="12"/>
        <color theme="1"/>
        <rFont val="Calibri"/>
        <family val="2"/>
        <scheme val="minor"/>
      </rPr>
      <t>uso idroelettrico)</t>
    </r>
  </si>
  <si>
    <r>
      <t xml:space="preserve">Concessione di derivazione derivazione acqua dallo scarico della centrale di San Lazzaro 1° salto
</t>
    </r>
    <r>
      <rPr>
        <b/>
        <sz val="12"/>
        <color theme="1"/>
        <rFont val="Calibri"/>
        <family val="2"/>
        <scheme val="minor"/>
      </rPr>
      <t>II SALTO</t>
    </r>
  </si>
  <si>
    <t>medi 128.40</t>
  </si>
  <si>
    <t>decreto n. 148 del 25.10.1994</t>
  </si>
  <si>
    <t>19 anni (12.06.2013)</t>
  </si>
  <si>
    <r>
      <t xml:space="preserve">decreto n. 20 del 26.06.1987 - disciplinare n. 771 di rep. del 26.06.1987 successivo decreto n. 148 del 25.10.1994
</t>
    </r>
    <r>
      <rPr>
        <b/>
        <sz val="12"/>
        <color theme="1"/>
        <rFont val="Calibri"/>
        <family val="2"/>
        <scheme val="minor"/>
      </rPr>
      <t>I° SALTO</t>
    </r>
  </si>
  <si>
    <t>VI-22/BR/GD ex 62H/BR</t>
  </si>
  <si>
    <t>sorvegliante</t>
  </si>
  <si>
    <t>Piovesan</t>
  </si>
  <si>
    <t>Simonetto</t>
  </si>
  <si>
    <t>Boldrin</t>
  </si>
  <si>
    <t>Carolo</t>
  </si>
  <si>
    <t>Pizzato</t>
  </si>
  <si>
    <t>Soster</t>
  </si>
  <si>
    <t>Fontana</t>
  </si>
  <si>
    <t>Maragno</t>
  </si>
  <si>
    <t>Dorio Ad.</t>
  </si>
  <si>
    <t>Dorio Ar.</t>
  </si>
  <si>
    <t>Garbin</t>
  </si>
  <si>
    <t>Romare</t>
  </si>
  <si>
    <t>media % giugno</t>
  </si>
  <si>
    <t>media % luglio</t>
  </si>
  <si>
    <t>media % agosto</t>
  </si>
  <si>
    <t>media % settembre</t>
  </si>
  <si>
    <t>derivate giugno</t>
  </si>
  <si>
    <t>derivate luglio</t>
  </si>
  <si>
    <t>derivate agosto</t>
  </si>
  <si>
    <t>derivate settembre</t>
  </si>
  <si>
    <t>gg</t>
  </si>
  <si>
    <t>mc/s</t>
  </si>
  <si>
    <t>Vol. tot</t>
  </si>
  <si>
    <t>ha scorr.</t>
  </si>
  <si>
    <t>ha pioggia</t>
  </si>
  <si>
    <t>tot. Sup. ha</t>
  </si>
  <si>
    <t>litri/s x Ha</t>
  </si>
  <si>
    <t>s</t>
  </si>
  <si>
    <t>u</t>
  </si>
  <si>
    <t>p</t>
  </si>
  <si>
    <t>e</t>
  </si>
  <si>
    <t>r</t>
  </si>
  <si>
    <t>f</t>
  </si>
  <si>
    <t>i</t>
  </si>
  <si>
    <t>c</t>
  </si>
  <si>
    <t>g</t>
  </si>
  <si>
    <t>per</t>
  </si>
  <si>
    <t>z</t>
  </si>
  <si>
    <t>o</t>
  </si>
  <si>
    <t>n</t>
  </si>
  <si>
    <t>a</t>
  </si>
  <si>
    <t>sup. irr. Tot. in %</t>
  </si>
  <si>
    <t>al di sotto del 30% d'irrigazione la portata dei canali viene mantenuta per garantire il deflusso minimo vitale</t>
  </si>
  <si>
    <t>media</t>
  </si>
  <si>
    <t>APRILE</t>
  </si>
  <si>
    <t>MAGGIO</t>
  </si>
  <si>
    <t>GIUGNO</t>
  </si>
  <si>
    <t>LUGLIO</t>
  </si>
  <si>
    <t>AGOSTO</t>
  </si>
  <si>
    <t>SETTEMBRE</t>
  </si>
  <si>
    <t>TOTALI SCARICHI DISTRETTI</t>
  </si>
  <si>
    <t>portata giorni</t>
  </si>
  <si>
    <t>secondi/giorno</t>
  </si>
  <si>
    <t>mc acqua</t>
  </si>
  <si>
    <t>totale anno</t>
  </si>
  <si>
    <r>
      <rPr>
        <b/>
        <sz val="20"/>
        <color theme="1"/>
        <rFont val="Calibri"/>
        <family val="2"/>
        <scheme val="minor"/>
      </rPr>
      <t>2019</t>
    </r>
    <r>
      <rPr>
        <sz val="11"/>
        <color theme="1"/>
        <rFont val="Calibri"/>
        <family val="2"/>
        <scheme val="minor"/>
      </rPr>
      <t xml:space="preserve"> fonti</t>
    </r>
  </si>
  <si>
    <t>mc/s medi da falda</t>
  </si>
  <si>
    <t>risorgive</t>
  </si>
  <si>
    <t>mc/s medi da risorgiva</t>
  </si>
  <si>
    <t>somma e inserita in Chiericata</t>
  </si>
  <si>
    <t>somma e inserita in pz breganze</t>
  </si>
  <si>
    <t>somma pl bassano e tronco basso</t>
  </si>
  <si>
    <t>somma colomba sx + dx</t>
  </si>
  <si>
    <t>SCARICHI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</si>
</sst>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"/>
    <numFmt numFmtId="166" formatCode="0.0000"/>
    <numFmt numFmtId="167" formatCode="0.0"/>
  </numFmts>
  <fonts count="3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rgb="FFFF0000"/>
      </left>
      <right/>
      <top style="double">
        <color indexed="64"/>
      </top>
      <bottom/>
      <diagonal/>
    </border>
    <border>
      <left/>
      <right style="thin">
        <color rgb="FFFF0000"/>
      </right>
      <top style="double">
        <color indexed="64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42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7" fillId="5" borderId="0" xfId="0" applyNumberFormat="1" applyFont="1" applyFill="1" applyAlignment="1">
      <alignment horizontal="center" vertical="center" wrapText="1"/>
    </xf>
    <xf numFmtId="3" fontId="7" fillId="5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center"/>
    </xf>
    <xf numFmtId="164" fontId="0" fillId="0" borderId="0" xfId="0" applyNumberFormat="1"/>
    <xf numFmtId="3" fontId="0" fillId="0" borderId="0" xfId="0" applyNumberFormat="1"/>
    <xf numFmtId="49" fontId="9" fillId="5" borderId="0" xfId="0" applyNumberFormat="1" applyFont="1" applyFill="1" applyAlignment="1">
      <alignment horizontal="center"/>
    </xf>
    <xf numFmtId="3" fontId="9" fillId="5" borderId="0" xfId="0" applyNumberFormat="1" applyFont="1" applyFill="1" applyBorder="1"/>
    <xf numFmtId="4" fontId="0" fillId="0" borderId="0" xfId="0" applyNumberFormat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Border="1"/>
    <xf numFmtId="0" fontId="0" fillId="0" borderId="1" xfId="0" applyBorder="1"/>
    <xf numFmtId="0" fontId="0" fillId="0" borderId="2" xfId="0" applyFill="1" applyBorder="1"/>
    <xf numFmtId="0" fontId="10" fillId="0" borderId="3" xfId="0" applyFont="1" applyFill="1" applyBorder="1"/>
    <xf numFmtId="164" fontId="0" fillId="0" borderId="3" xfId="0" applyNumberFormat="1" applyBorder="1"/>
    <xf numFmtId="0" fontId="4" fillId="0" borderId="3" xfId="0" applyFont="1" applyFill="1" applyBorder="1"/>
    <xf numFmtId="0" fontId="0" fillId="0" borderId="3" xfId="0" applyBorder="1"/>
    <xf numFmtId="3" fontId="0" fillId="0" borderId="3" xfId="0" applyNumberFormat="1" applyBorder="1"/>
    <xf numFmtId="3" fontId="8" fillId="5" borderId="3" xfId="0" applyNumberFormat="1" applyFont="1" applyFill="1" applyBorder="1"/>
    <xf numFmtId="0" fontId="0" fillId="6" borderId="3" xfId="0" applyFill="1" applyBorder="1"/>
    <xf numFmtId="4" fontId="0" fillId="0" borderId="4" xfId="0" applyNumberFormat="1" applyBorder="1"/>
    <xf numFmtId="0" fontId="0" fillId="0" borderId="5" xfId="0" applyBorder="1"/>
    <xf numFmtId="0" fontId="0" fillId="0" borderId="6" xfId="0" applyFill="1" applyBorder="1"/>
    <xf numFmtId="164" fontId="0" fillId="0" borderId="0" xfId="0" applyNumberFormat="1" applyBorder="1"/>
    <xf numFmtId="0" fontId="4" fillId="0" borderId="0" xfId="0" applyFont="1" applyFill="1" applyBorder="1"/>
    <xf numFmtId="3" fontId="0" fillId="0" borderId="0" xfId="0" applyNumberFormat="1" applyBorder="1"/>
    <xf numFmtId="3" fontId="8" fillId="5" borderId="0" xfId="0" applyNumberFormat="1" applyFont="1" applyFill="1" applyBorder="1"/>
    <xf numFmtId="0" fontId="0" fillId="6" borderId="0" xfId="0" applyFill="1" applyBorder="1"/>
    <xf numFmtId="4" fontId="0" fillId="0" borderId="7" xfId="0" applyNumberFormat="1" applyBorder="1"/>
    <xf numFmtId="0" fontId="0" fillId="0" borderId="6" xfId="0" applyBorder="1"/>
    <xf numFmtId="0" fontId="3" fillId="4" borderId="0" xfId="3" applyBorder="1"/>
    <xf numFmtId="164" fontId="3" fillId="4" borderId="0" xfId="3" applyNumberFormat="1" applyBorder="1"/>
    <xf numFmtId="3" fontId="3" fillId="4" borderId="0" xfId="3" applyNumberFormat="1" applyBorder="1"/>
    <xf numFmtId="0" fontId="10" fillId="0" borderId="0" xfId="0" applyFont="1" applyBorder="1"/>
    <xf numFmtId="164" fontId="4" fillId="0" borderId="0" xfId="0" applyNumberFormat="1" applyFont="1" applyFill="1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3" fontId="0" fillId="0" borderId="9" xfId="0" applyNumberFormat="1" applyBorder="1"/>
    <xf numFmtId="3" fontId="9" fillId="0" borderId="9" xfId="0" applyNumberFormat="1" applyFont="1" applyFill="1" applyBorder="1"/>
    <xf numFmtId="3" fontId="8" fillId="0" borderId="9" xfId="0" applyNumberFormat="1" applyFont="1" applyFill="1" applyBorder="1"/>
    <xf numFmtId="3" fontId="0" fillId="0" borderId="10" xfId="0" applyNumberFormat="1" applyBorder="1"/>
    <xf numFmtId="3" fontId="11" fillId="0" borderId="0" xfId="0" applyNumberFormat="1" applyFont="1" applyFill="1" applyBorder="1"/>
    <xf numFmtId="3" fontId="8" fillId="0" borderId="0" xfId="0" applyNumberFormat="1" applyFont="1" applyFill="1" applyBorder="1"/>
    <xf numFmtId="0" fontId="0" fillId="0" borderId="2" xfId="0" applyBorder="1"/>
    <xf numFmtId="3" fontId="8" fillId="0" borderId="3" xfId="0" applyNumberFormat="1" applyFont="1" applyFill="1" applyBorder="1"/>
    <xf numFmtId="0" fontId="0" fillId="0" borderId="4" xfId="0" applyBorder="1"/>
    <xf numFmtId="0" fontId="10" fillId="0" borderId="3" xfId="0" applyFont="1" applyBorder="1"/>
    <xf numFmtId="3" fontId="0" fillId="6" borderId="3" xfId="0" applyNumberFormat="1" applyFill="1" applyBorder="1"/>
    <xf numFmtId="0" fontId="0" fillId="0" borderId="11" xfId="0" applyBorder="1"/>
    <xf numFmtId="0" fontId="10" fillId="0" borderId="9" xfId="0" applyFont="1" applyBorder="1"/>
    <xf numFmtId="0" fontId="4" fillId="0" borderId="9" xfId="0" applyFont="1" applyFill="1" applyBorder="1"/>
    <xf numFmtId="3" fontId="8" fillId="5" borderId="9" xfId="0" applyNumberFormat="1" applyFont="1" applyFill="1" applyBorder="1"/>
    <xf numFmtId="0" fontId="0" fillId="0" borderId="12" xfId="0" applyBorder="1"/>
    <xf numFmtId="0" fontId="11" fillId="0" borderId="0" xfId="0" applyFont="1"/>
    <xf numFmtId="3" fontId="5" fillId="0" borderId="0" xfId="0" applyNumberFormat="1" applyFont="1"/>
    <xf numFmtId="3" fontId="5" fillId="0" borderId="0" xfId="0" applyNumberFormat="1" applyFont="1" applyFill="1" applyBorder="1"/>
    <xf numFmtId="164" fontId="4" fillId="0" borderId="3" xfId="0" applyNumberFormat="1" applyFont="1" applyFill="1" applyBorder="1"/>
    <xf numFmtId="164" fontId="10" fillId="3" borderId="0" xfId="2" applyNumberFormat="1" applyFont="1" applyBorder="1"/>
    <xf numFmtId="1" fontId="4" fillId="3" borderId="0" xfId="2" applyNumberFormat="1" applyFont="1" applyBorder="1"/>
    <xf numFmtId="0" fontId="10" fillId="3" borderId="0" xfId="2" applyFont="1" applyBorder="1"/>
    <xf numFmtId="3" fontId="10" fillId="3" borderId="0" xfId="2" applyNumberFormat="1" applyFont="1" applyBorder="1"/>
    <xf numFmtId="3" fontId="5" fillId="0" borderId="0" xfId="0" applyNumberFormat="1" applyFont="1" applyBorder="1"/>
    <xf numFmtId="16" fontId="0" fillId="0" borderId="0" xfId="0" applyNumberFormat="1" applyFill="1" applyBorder="1"/>
    <xf numFmtId="0" fontId="10" fillId="7" borderId="0" xfId="1" applyFont="1" applyFill="1" applyBorder="1"/>
    <xf numFmtId="164" fontId="4" fillId="7" borderId="0" xfId="1" applyNumberFormat="1" applyFont="1" applyFill="1" applyBorder="1"/>
    <xf numFmtId="0" fontId="4" fillId="7" borderId="0" xfId="1" applyFont="1" applyFill="1" applyBorder="1"/>
    <xf numFmtId="3" fontId="10" fillId="7" borderId="0" xfId="1" applyNumberFormat="1" applyFont="1" applyFill="1" applyBorder="1"/>
    <xf numFmtId="165" fontId="0" fillId="0" borderId="0" xfId="0" applyNumberFormat="1" applyFill="1" applyBorder="1"/>
    <xf numFmtId="0" fontId="10" fillId="8" borderId="0" xfId="1" applyFont="1" applyFill="1" applyBorder="1"/>
    <xf numFmtId="164" fontId="4" fillId="8" borderId="0" xfId="1" applyNumberFormat="1" applyFont="1" applyFill="1" applyBorder="1"/>
    <xf numFmtId="0" fontId="4" fillId="8" borderId="0" xfId="1" applyFont="1" applyFill="1" applyBorder="1"/>
    <xf numFmtId="3" fontId="10" fillId="8" borderId="0" xfId="1" applyNumberFormat="1" applyFont="1" applyFill="1" applyBorder="1"/>
    <xf numFmtId="0" fontId="10" fillId="9" borderId="0" xfId="1" applyFont="1" applyFill="1" applyBorder="1"/>
    <xf numFmtId="164" fontId="4" fillId="9" borderId="0" xfId="1" applyNumberFormat="1" applyFont="1" applyFill="1" applyBorder="1"/>
    <xf numFmtId="0" fontId="4" fillId="10" borderId="0" xfId="1" applyFont="1" applyFill="1" applyBorder="1"/>
    <xf numFmtId="0" fontId="10" fillId="10" borderId="0" xfId="1" applyFont="1" applyFill="1" applyBorder="1"/>
    <xf numFmtId="3" fontId="10" fillId="10" borderId="0" xfId="1" applyNumberFormat="1" applyFont="1" applyFill="1" applyBorder="1"/>
    <xf numFmtId="0" fontId="10" fillId="11" borderId="0" xfId="1" applyFont="1" applyFill="1" applyBorder="1"/>
    <xf numFmtId="164" fontId="4" fillId="11" borderId="0" xfId="1" applyNumberFormat="1" applyFont="1" applyFill="1" applyBorder="1"/>
    <xf numFmtId="0" fontId="4" fillId="11" borderId="0" xfId="1" applyFont="1" applyFill="1" applyBorder="1"/>
    <xf numFmtId="3" fontId="10" fillId="11" borderId="0" xfId="1" applyNumberFormat="1" applyFont="1" applyFill="1" applyBorder="1"/>
    <xf numFmtId="164" fontId="0" fillId="0" borderId="0" xfId="0" applyNumberFormat="1" applyFill="1" applyBorder="1"/>
    <xf numFmtId="0" fontId="0" fillId="0" borderId="10" xfId="0" applyBorder="1"/>
    <xf numFmtId="1" fontId="4" fillId="0" borderId="3" xfId="0" applyNumberFormat="1" applyFont="1" applyFill="1" applyBorder="1"/>
    <xf numFmtId="3" fontId="0" fillId="0" borderId="4" xfId="0" applyNumberFormat="1" applyBorder="1"/>
    <xf numFmtId="1" fontId="4" fillId="0" borderId="0" xfId="0" applyNumberFormat="1" applyFont="1" applyFill="1" applyBorder="1"/>
    <xf numFmtId="3" fontId="0" fillId="0" borderId="7" xfId="0" applyNumberFormat="1" applyBorder="1"/>
    <xf numFmtId="1" fontId="4" fillId="0" borderId="9" xfId="0" applyNumberFormat="1" applyFont="1" applyFill="1" applyBorder="1"/>
    <xf numFmtId="0" fontId="0" fillId="6" borderId="9" xfId="0" applyFill="1" applyBorder="1"/>
    <xf numFmtId="3" fontId="9" fillId="0" borderId="0" xfId="0" applyNumberFormat="1" applyFont="1"/>
    <xf numFmtId="0" fontId="5" fillId="0" borderId="0" xfId="0" applyFont="1"/>
    <xf numFmtId="3" fontId="8" fillId="0" borderId="0" xfId="0" applyNumberFormat="1" applyFont="1" applyFill="1"/>
    <xf numFmtId="3" fontId="9" fillId="0" borderId="0" xfId="0" applyNumberFormat="1" applyFont="1" applyBorder="1"/>
    <xf numFmtId="0" fontId="3" fillId="0" borderId="0" xfId="3" applyFill="1" applyBorder="1"/>
    <xf numFmtId="164" fontId="3" fillId="0" borderId="0" xfId="3" applyNumberFormat="1" applyFill="1" applyBorder="1"/>
    <xf numFmtId="0" fontId="0" fillId="0" borderId="7" xfId="0" applyBorder="1"/>
    <xf numFmtId="0" fontId="10" fillId="0" borderId="0" xfId="1" applyFont="1" applyFill="1" applyBorder="1"/>
    <xf numFmtId="164" fontId="4" fillId="0" borderId="0" xfId="1" applyNumberFormat="1" applyFont="1" applyFill="1" applyBorder="1"/>
    <xf numFmtId="0" fontId="0" fillId="0" borderId="3" xfId="0" applyFill="1" applyBorder="1"/>
    <xf numFmtId="3" fontId="0" fillId="0" borderId="3" xfId="0" applyNumberFormat="1" applyFill="1" applyBorder="1"/>
    <xf numFmtId="3" fontId="11" fillId="0" borderId="9" xfId="0" applyNumberFormat="1" applyFont="1" applyFill="1" applyBorder="1"/>
    <xf numFmtId="0" fontId="0" fillId="0" borderId="9" xfId="0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164" fontId="5" fillId="0" borderId="9" xfId="0" applyNumberFormat="1" applyFont="1" applyFill="1" applyBorder="1"/>
    <xf numFmtId="4" fontId="0" fillId="0" borderId="0" xfId="0" applyNumberFormat="1" applyBorder="1"/>
    <xf numFmtId="3" fontId="0" fillId="0" borderId="4" xfId="0" applyNumberFormat="1" applyFill="1" applyBorder="1"/>
    <xf numFmtId="0" fontId="10" fillId="0" borderId="0" xfId="0" applyFont="1" applyFill="1" applyBorder="1"/>
    <xf numFmtId="3" fontId="0" fillId="0" borderId="7" xfId="0" applyNumberFormat="1" applyFill="1" applyBorder="1"/>
    <xf numFmtId="0" fontId="0" fillId="0" borderId="7" xfId="0" applyFill="1" applyBorder="1"/>
    <xf numFmtId="0" fontId="0" fillId="0" borderId="10" xfId="0" applyFill="1" applyBorder="1"/>
    <xf numFmtId="164" fontId="0" fillId="0" borderId="0" xfId="0" applyNumberFormat="1" applyFill="1" applyBorder="1" applyAlignment="1">
      <alignment horizontal="center"/>
    </xf>
    <xf numFmtId="164" fontId="0" fillId="0" borderId="3" xfId="0" applyNumberFormat="1" applyFill="1" applyBorder="1"/>
    <xf numFmtId="164" fontId="0" fillId="0" borderId="4" xfId="0" applyNumberFormat="1" applyFill="1" applyBorder="1"/>
    <xf numFmtId="164" fontId="0" fillId="0" borderId="7" xfId="0" applyNumberFormat="1" applyFill="1" applyBorder="1"/>
    <xf numFmtId="164" fontId="0" fillId="0" borderId="9" xfId="0" applyNumberFormat="1" applyFill="1" applyBorder="1"/>
    <xf numFmtId="164" fontId="0" fillId="0" borderId="10" xfId="0" applyNumberFormat="1" applyFill="1" applyBorder="1"/>
    <xf numFmtId="164" fontId="0" fillId="0" borderId="4" xfId="0" applyNumberFormat="1" applyBorder="1"/>
    <xf numFmtId="164" fontId="0" fillId="0" borderId="7" xfId="0" applyNumberFormat="1" applyBorder="1"/>
    <xf numFmtId="1" fontId="0" fillId="0" borderId="0" xfId="0" applyNumberFormat="1" applyAlignment="1">
      <alignment horizontal="center"/>
    </xf>
    <xf numFmtId="1" fontId="7" fillId="5" borderId="0" xfId="0" applyNumberFormat="1" applyFont="1" applyFill="1" applyAlignment="1">
      <alignment horizontal="center" vertical="center" wrapText="1"/>
    </xf>
    <xf numFmtId="1" fontId="7" fillId="5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165" fontId="0" fillId="0" borderId="3" xfId="0" applyNumberFormat="1" applyFill="1" applyBorder="1"/>
    <xf numFmtId="165" fontId="0" fillId="0" borderId="4" xfId="0" applyNumberFormat="1" applyFill="1" applyBorder="1"/>
    <xf numFmtId="165" fontId="0" fillId="0" borderId="7" xfId="0" applyNumberFormat="1" applyFill="1" applyBorder="1"/>
    <xf numFmtId="165" fontId="0" fillId="0" borderId="9" xfId="0" applyNumberFormat="1" applyFill="1" applyBorder="1"/>
    <xf numFmtId="165" fontId="0" fillId="0" borderId="10" xfId="0" applyNumberFormat="1" applyFill="1" applyBorder="1"/>
    <xf numFmtId="165" fontId="0" fillId="0" borderId="0" xfId="0" applyNumberFormat="1" applyBorder="1"/>
    <xf numFmtId="165" fontId="0" fillId="0" borderId="0" xfId="0" applyNumberFormat="1"/>
    <xf numFmtId="165" fontId="0" fillId="0" borderId="3" xfId="0" applyNumberFormat="1" applyBorder="1"/>
    <xf numFmtId="165" fontId="0" fillId="0" borderId="4" xfId="0" applyNumberFormat="1" applyBorder="1"/>
    <xf numFmtId="165" fontId="0" fillId="0" borderId="7" xfId="0" applyNumberFormat="1" applyBorder="1"/>
    <xf numFmtId="3" fontId="4" fillId="0" borderId="9" xfId="0" applyNumberFormat="1" applyFont="1" applyFill="1" applyBorder="1"/>
    <xf numFmtId="3" fontId="4" fillId="0" borderId="0" xfId="0" applyNumberFormat="1" applyFont="1" applyFill="1" applyBorder="1"/>
    <xf numFmtId="164" fontId="10" fillId="7" borderId="0" xfId="1" applyNumberFormat="1" applyFont="1" applyFill="1" applyBorder="1"/>
    <xf numFmtId="164" fontId="10" fillId="8" borderId="0" xfId="1" applyNumberFormat="1" applyFont="1" applyFill="1" applyBorder="1"/>
    <xf numFmtId="164" fontId="10" fillId="9" borderId="0" xfId="1" applyNumberFormat="1" applyFont="1" applyFill="1" applyBorder="1"/>
    <xf numFmtId="164" fontId="10" fillId="11" borderId="0" xfId="1" applyNumberFormat="1" applyFont="1" applyFill="1" applyBorder="1"/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5" fontId="0" fillId="0" borderId="13" xfId="0" applyNumberFormat="1" applyFill="1" applyBorder="1"/>
    <xf numFmtId="165" fontId="0" fillId="0" borderId="14" xfId="0" applyNumberFormat="1" applyFill="1" applyBorder="1"/>
    <xf numFmtId="165" fontId="0" fillId="0" borderId="15" xfId="0" applyNumberFormat="1" applyFill="1" applyBorder="1"/>
    <xf numFmtId="165" fontId="0" fillId="0" borderId="16" xfId="0" applyNumberFormat="1" applyFill="1" applyBorder="1"/>
    <xf numFmtId="0" fontId="0" fillId="0" borderId="15" xfId="0" applyFill="1" applyBorder="1"/>
    <xf numFmtId="0" fontId="0" fillId="0" borderId="16" xfId="0" applyFill="1" applyBorder="1"/>
    <xf numFmtId="165" fontId="0" fillId="0" borderId="13" xfId="0" applyNumberFormat="1" applyBorder="1"/>
    <xf numFmtId="165" fontId="0" fillId="0" borderId="15" xfId="0" applyNumberFormat="1" applyBorder="1"/>
    <xf numFmtId="0" fontId="0" fillId="0" borderId="15" xfId="0" applyBorder="1"/>
    <xf numFmtId="0" fontId="0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10" fillId="0" borderId="3" xfId="0" applyNumberFormat="1" applyFont="1" applyFill="1" applyBorder="1"/>
    <xf numFmtId="165" fontId="10" fillId="0" borderId="13" xfId="0" applyNumberFormat="1" applyFont="1" applyFill="1" applyBorder="1"/>
    <xf numFmtId="165" fontId="10" fillId="0" borderId="14" xfId="0" applyNumberFormat="1" applyFont="1" applyFill="1" applyBorder="1"/>
    <xf numFmtId="165" fontId="10" fillId="0" borderId="0" xfId="0" applyNumberFormat="1" applyFont="1" applyFill="1" applyBorder="1"/>
    <xf numFmtId="165" fontId="10" fillId="0" borderId="15" xfId="0" applyNumberFormat="1" applyFont="1" applyFill="1" applyBorder="1"/>
    <xf numFmtId="165" fontId="10" fillId="0" borderId="16" xfId="0" applyNumberFormat="1" applyFont="1" applyFill="1" applyBorder="1"/>
    <xf numFmtId="165" fontId="10" fillId="0" borderId="9" xfId="0" applyNumberFormat="1" applyFont="1" applyFill="1" applyBorder="1"/>
    <xf numFmtId="165" fontId="0" fillId="0" borderId="14" xfId="0" applyNumberFormat="1" applyBorder="1"/>
    <xf numFmtId="165" fontId="0" fillId="0" borderId="16" xfId="0" applyNumberFormat="1" applyBorder="1"/>
    <xf numFmtId="0" fontId="4" fillId="0" borderId="0" xfId="0" applyFont="1" applyAlignment="1">
      <alignment horizontal="center"/>
    </xf>
    <xf numFmtId="3" fontId="9" fillId="0" borderId="0" xfId="0" applyNumberFormat="1" applyFont="1" applyFill="1" applyBorder="1"/>
    <xf numFmtId="0" fontId="0" fillId="0" borderId="17" xfId="0" applyBorder="1"/>
    <xf numFmtId="164" fontId="0" fillId="0" borderId="12" xfId="0" applyNumberFormat="1" applyBorder="1"/>
    <xf numFmtId="3" fontId="0" fillId="0" borderId="12" xfId="0" applyNumberFormat="1" applyBorder="1"/>
    <xf numFmtId="3" fontId="8" fillId="0" borderId="12" xfId="0" applyNumberFormat="1" applyFont="1" applyFill="1" applyBorder="1"/>
    <xf numFmtId="4" fontId="0" fillId="0" borderId="12" xfId="0" applyNumberFormat="1" applyBorder="1"/>
    <xf numFmtId="0" fontId="0" fillId="0" borderId="12" xfId="0" applyFill="1" applyBorder="1"/>
    <xf numFmtId="165" fontId="0" fillId="0" borderId="12" xfId="0" applyNumberFormat="1" applyFill="1" applyBorder="1"/>
    <xf numFmtId="165" fontId="0" fillId="0" borderId="12" xfId="0" applyNumberFormat="1" applyBorder="1"/>
    <xf numFmtId="165" fontId="0" fillId="0" borderId="18" xfId="0" applyNumberFormat="1" applyBorder="1"/>
    <xf numFmtId="3" fontId="0" fillId="6" borderId="0" xfId="0" applyNumberFormat="1" applyFill="1" applyBorder="1"/>
    <xf numFmtId="3" fontId="4" fillId="0" borderId="0" xfId="0" applyNumberFormat="1" applyFont="1" applyFill="1" applyBorder="1" applyAlignment="1">
      <alignment horizontal="center"/>
    </xf>
    <xf numFmtId="0" fontId="10" fillId="12" borderId="0" xfId="0" applyFont="1" applyFill="1" applyBorder="1"/>
    <xf numFmtId="0" fontId="10" fillId="10" borderId="0" xfId="0" applyFont="1" applyFill="1" applyBorder="1"/>
    <xf numFmtId="0" fontId="10" fillId="10" borderId="3" xfId="0" applyFont="1" applyFill="1" applyBorder="1"/>
    <xf numFmtId="0" fontId="2" fillId="3" borderId="0" xfId="2"/>
    <xf numFmtId="3" fontId="2" fillId="3" borderId="0" xfId="2" applyNumberFormat="1"/>
    <xf numFmtId="3" fontId="2" fillId="3" borderId="19" xfId="2" applyNumberFormat="1" applyBorder="1"/>
    <xf numFmtId="0" fontId="1" fillId="2" borderId="0" xfId="1"/>
    <xf numFmtId="3" fontId="1" fillId="2" borderId="0" xfId="1" applyNumberFormat="1"/>
    <xf numFmtId="3" fontId="1" fillId="2" borderId="19" xfId="1" applyNumberFormat="1" applyBorder="1"/>
    <xf numFmtId="3" fontId="13" fillId="3" borderId="0" xfId="2" applyNumberFormat="1" applyFont="1"/>
    <xf numFmtId="165" fontId="0" fillId="0" borderId="0" xfId="0" quotePrefix="1" applyNumberFormat="1" applyBorder="1"/>
    <xf numFmtId="3" fontId="0" fillId="0" borderId="12" xfId="0" applyNumberFormat="1" applyFill="1" applyBorder="1"/>
    <xf numFmtId="0" fontId="0" fillId="1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164" fontId="3" fillId="10" borderId="0" xfId="3" applyNumberFormat="1" applyFill="1" applyBorder="1"/>
    <xf numFmtId="3" fontId="0" fillId="10" borderId="0" xfId="0" applyNumberFormat="1" applyFill="1" applyBorder="1" applyAlignment="1">
      <alignment horizontal="center"/>
    </xf>
    <xf numFmtId="165" fontId="0" fillId="0" borderId="0" xfId="0" quotePrefix="1" applyNumberFormat="1" applyFill="1" applyBorder="1"/>
    <xf numFmtId="0" fontId="10" fillId="0" borderId="0" xfId="0" applyFont="1"/>
    <xf numFmtId="3" fontId="15" fillId="2" borderId="0" xfId="1" applyNumberFormat="1" applyFont="1"/>
    <xf numFmtId="3" fontId="0" fillId="0" borderId="0" xfId="0" applyNumberFormat="1" applyFill="1"/>
    <xf numFmtId="3" fontId="16" fillId="0" borderId="11" xfId="0" applyNumberFormat="1" applyFont="1" applyBorder="1"/>
    <xf numFmtId="3" fontId="16" fillId="0" borderId="0" xfId="0" applyNumberFormat="1" applyFont="1" applyBorder="1"/>
    <xf numFmtId="0" fontId="0" fillId="0" borderId="1" xfId="0" applyBorder="1" applyAlignment="1">
      <alignment horizontal="left"/>
    </xf>
    <xf numFmtId="165" fontId="10" fillId="0" borderId="0" xfId="1" applyNumberFormat="1" applyFont="1" applyFill="1" applyBorder="1"/>
    <xf numFmtId="165" fontId="0" fillId="6" borderId="0" xfId="0" applyNumberFormat="1" applyFill="1" applyBorder="1"/>
    <xf numFmtId="0" fontId="4" fillId="10" borderId="0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164" fontId="3" fillId="0" borderId="0" xfId="3" applyNumberFormat="1" applyFill="1" applyBorder="1" applyAlignment="1">
      <alignment horizontal="center" vertical="center"/>
    </xf>
    <xf numFmtId="2" fontId="3" fillId="0" borderId="0" xfId="3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0" fillId="0" borderId="0" xfId="2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4" borderId="0" xfId="3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3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164" fontId="10" fillId="3" borderId="0" xfId="2" applyNumberFormat="1" applyFont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/>
    </xf>
    <xf numFmtId="0" fontId="10" fillId="7" borderId="0" xfId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/>
    </xf>
    <xf numFmtId="0" fontId="10" fillId="8" borderId="0" xfId="1" applyFont="1" applyFill="1" applyBorder="1" applyAlignment="1">
      <alignment horizontal="center" vertical="center" wrapText="1"/>
    </xf>
    <xf numFmtId="0" fontId="10" fillId="9" borderId="0" xfId="1" applyFont="1" applyFill="1" applyBorder="1" applyAlignment="1">
      <alignment horizontal="center" vertical="center" wrapText="1"/>
    </xf>
    <xf numFmtId="0" fontId="10" fillId="11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4" fillId="3" borderId="0" xfId="2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6" fontId="10" fillId="0" borderId="0" xfId="2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4" borderId="0" xfId="3" applyFont="1" applyBorder="1" applyAlignment="1">
      <alignment horizontal="center" vertical="center" wrapText="1"/>
    </xf>
    <xf numFmtId="164" fontId="10" fillId="0" borderId="0" xfId="3" applyNumberFormat="1" applyFont="1" applyFill="1" applyBorder="1" applyAlignment="1">
      <alignment horizontal="center" vertical="center"/>
    </xf>
    <xf numFmtId="2" fontId="10" fillId="0" borderId="0" xfId="3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0" fontId="0" fillId="0" borderId="20" xfId="0" applyBorder="1"/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/>
    <xf numFmtId="0" fontId="0" fillId="0" borderId="23" xfId="0" applyBorder="1" applyAlignment="1">
      <alignment vertical="center"/>
    </xf>
    <xf numFmtId="167" fontId="0" fillId="0" borderId="23" xfId="0" applyNumberFormat="1" applyBorder="1" applyAlignment="1"/>
    <xf numFmtId="167" fontId="0" fillId="0" borderId="0" xfId="0" applyNumberFormat="1" applyBorder="1" applyAlignment="1"/>
    <xf numFmtId="167" fontId="0" fillId="0" borderId="20" xfId="0" applyNumberFormat="1" applyBorder="1" applyAlignment="1"/>
    <xf numFmtId="167" fontId="0" fillId="0" borderId="0" xfId="0" applyNumberFormat="1"/>
    <xf numFmtId="0" fontId="0" fillId="0" borderId="24" xfId="0" applyBorder="1"/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2" fontId="0" fillId="0" borderId="0" xfId="0" applyNumberFormat="1" applyBorder="1"/>
    <xf numFmtId="2" fontId="0" fillId="0" borderId="20" xfId="0" applyNumberFormat="1" applyBorder="1"/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3" fontId="0" fillId="0" borderId="20" xfId="0" applyNumberFormat="1" applyBorder="1"/>
    <xf numFmtId="0" fontId="0" fillId="0" borderId="27" xfId="0" applyBorder="1"/>
    <xf numFmtId="164" fontId="0" fillId="0" borderId="25" xfId="0" applyNumberFormat="1" applyBorder="1"/>
    <xf numFmtId="164" fontId="0" fillId="0" borderId="26" xfId="0" applyNumberFormat="1" applyBorder="1"/>
    <xf numFmtId="0" fontId="0" fillId="0" borderId="22" xfId="0" applyBorder="1"/>
    <xf numFmtId="0" fontId="0" fillId="0" borderId="21" xfId="0" applyBorder="1"/>
    <xf numFmtId="167" fontId="22" fillId="0" borderId="0" xfId="0" applyNumberFormat="1" applyFont="1"/>
    <xf numFmtId="0" fontId="0" fillId="0" borderId="28" xfId="0" applyBorder="1"/>
    <xf numFmtId="167" fontId="22" fillId="0" borderId="24" xfId="0" applyNumberFormat="1" applyFont="1" applyBorder="1"/>
    <xf numFmtId="167" fontId="22" fillId="0" borderId="25" xfId="0" applyNumberFormat="1" applyFont="1" applyBorder="1"/>
    <xf numFmtId="167" fontId="22" fillId="0" borderId="26" xfId="0" applyNumberFormat="1" applyFont="1" applyBorder="1"/>
    <xf numFmtId="0" fontId="0" fillId="0" borderId="29" xfId="0" applyBorder="1" applyAlignment="1">
      <alignment vertical="center"/>
    </xf>
    <xf numFmtId="167" fontId="22" fillId="5" borderId="25" xfId="0" applyNumberFormat="1" applyFont="1" applyFill="1" applyBorder="1"/>
    <xf numFmtId="167" fontId="22" fillId="5" borderId="26" xfId="0" applyNumberFormat="1" applyFont="1" applyFill="1" applyBorder="1"/>
    <xf numFmtId="167" fontId="22" fillId="5" borderId="24" xfId="0" applyNumberFormat="1" applyFont="1" applyFill="1" applyBorder="1"/>
    <xf numFmtId="167" fontId="23" fillId="5" borderId="25" xfId="0" applyNumberFormat="1" applyFont="1" applyFill="1" applyBorder="1"/>
    <xf numFmtId="167" fontId="0" fillId="5" borderId="0" xfId="0" applyNumberFormat="1" applyFill="1"/>
    <xf numFmtId="164" fontId="24" fillId="0" borderId="22" xfId="0" applyNumberFormat="1" applyFont="1" applyBorder="1"/>
    <xf numFmtId="164" fontId="24" fillId="0" borderId="21" xfId="0" applyNumberFormat="1" applyFont="1" applyBorder="1"/>
    <xf numFmtId="3" fontId="0" fillId="0" borderId="2" xfId="0" applyNumberFormat="1" applyBorder="1"/>
    <xf numFmtId="3" fontId="0" fillId="0" borderId="6" xfId="0" applyNumberFormat="1" applyBorder="1"/>
    <xf numFmtId="0" fontId="0" fillId="0" borderId="0" xfId="0" applyAlignment="1">
      <alignment horizontal="center"/>
    </xf>
    <xf numFmtId="165" fontId="10" fillId="0" borderId="12" xfId="0" applyNumberFormat="1" applyFont="1" applyFill="1" applyBorder="1"/>
    <xf numFmtId="165" fontId="4" fillId="0" borderId="6" xfId="0" applyNumberFormat="1" applyFont="1" applyBorder="1"/>
    <xf numFmtId="165" fontId="5" fillId="0" borderId="0" xfId="0" applyNumberFormat="1" applyFont="1" applyBorder="1"/>
    <xf numFmtId="165" fontId="4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 applyBorder="1"/>
    <xf numFmtId="0" fontId="11" fillId="0" borderId="0" xfId="0" applyFont="1" applyBorder="1"/>
    <xf numFmtId="3" fontId="12" fillId="0" borderId="0" xfId="0" applyNumberFormat="1" applyFont="1"/>
    <xf numFmtId="0" fontId="0" fillId="0" borderId="0" xfId="0" applyAlignment="1">
      <alignment horizontal="right"/>
    </xf>
    <xf numFmtId="3" fontId="12" fillId="0" borderId="0" xfId="0" applyNumberFormat="1" applyFont="1" applyAlignment="1">
      <alignment horizontal="right"/>
    </xf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/>
    <xf numFmtId="3" fontId="0" fillId="0" borderId="5" xfId="0" applyNumberFormat="1" applyBorder="1"/>
    <xf numFmtId="3" fontId="5" fillId="0" borderId="11" xfId="0" applyNumberFormat="1" applyFont="1" applyBorder="1"/>
    <xf numFmtId="3" fontId="14" fillId="0" borderId="0" xfId="0" applyNumberFormat="1" applyFont="1"/>
    <xf numFmtId="3" fontId="4" fillId="0" borderId="0" xfId="0" applyNumberFormat="1" applyFont="1"/>
    <xf numFmtId="3" fontId="10" fillId="0" borderId="0" xfId="0" applyNumberFormat="1" applyFont="1"/>
    <xf numFmtId="3" fontId="4" fillId="0" borderId="5" xfId="0" applyNumberFormat="1" applyFont="1" applyBorder="1"/>
    <xf numFmtId="3" fontId="4" fillId="0" borderId="1" xfId="0" applyNumberFormat="1" applyFont="1" applyBorder="1"/>
    <xf numFmtId="164" fontId="5" fillId="0" borderId="29" xfId="0" applyNumberFormat="1" applyFont="1" applyBorder="1"/>
    <xf numFmtId="0" fontId="0" fillId="0" borderId="31" xfId="0" applyBorder="1"/>
    <xf numFmtId="3" fontId="5" fillId="0" borderId="29" xfId="0" applyNumberFormat="1" applyFont="1" applyBorder="1"/>
    <xf numFmtId="164" fontId="25" fillId="0" borderId="30" xfId="0" applyNumberFormat="1" applyFont="1" applyBorder="1"/>
    <xf numFmtId="3" fontId="0" fillId="0" borderId="30" xfId="0" applyNumberFormat="1" applyBorder="1"/>
    <xf numFmtId="3" fontId="5" fillId="0" borderId="8" xfId="0" applyNumberFormat="1" applyFont="1" applyBorder="1"/>
    <xf numFmtId="164" fontId="5" fillId="0" borderId="30" xfId="0" applyNumberFormat="1" applyFont="1" applyBorder="1"/>
    <xf numFmtId="0" fontId="20" fillId="0" borderId="6" xfId="0" applyFont="1" applyBorder="1"/>
    <xf numFmtId="0" fontId="26" fillId="0" borderId="6" xfId="0" applyFont="1" applyBorder="1"/>
    <xf numFmtId="0" fontId="27" fillId="0" borderId="6" xfId="0" applyFont="1" applyBorder="1"/>
    <xf numFmtId="0" fontId="28" fillId="0" borderId="6" xfId="0" applyFont="1" applyBorder="1"/>
    <xf numFmtId="3" fontId="29" fillId="0" borderId="0" xfId="0" applyNumberFormat="1" applyFont="1" applyBorder="1"/>
    <xf numFmtId="3" fontId="30" fillId="0" borderId="0" xfId="0" applyNumberFormat="1" applyFont="1" applyBorder="1"/>
    <xf numFmtId="3" fontId="31" fillId="0" borderId="0" xfId="0" applyNumberFormat="1" applyFont="1" applyBorder="1"/>
    <xf numFmtId="3" fontId="32" fillId="0" borderId="0" xfId="0" applyNumberFormat="1" applyFont="1" applyBorder="1"/>
    <xf numFmtId="3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7" fillId="13" borderId="17" xfId="0" applyFont="1" applyFill="1" applyBorder="1" applyAlignment="1">
      <alignment horizontal="center" vertical="center"/>
    </xf>
    <xf numFmtId="0" fontId="17" fillId="13" borderId="12" xfId="0" applyFont="1" applyFill="1" applyBorder="1" applyAlignment="1">
      <alignment horizontal="center" vertical="center"/>
    </xf>
    <xf numFmtId="0" fontId="17" fillId="13" borderId="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164" fontId="25" fillId="3" borderId="0" xfId="2" applyNumberFormat="1" applyFont="1" applyBorder="1"/>
    <xf numFmtId="0" fontId="25" fillId="7" borderId="0" xfId="1" applyFont="1" applyFill="1" applyBorder="1"/>
  </cellXfs>
  <cellStyles count="4">
    <cellStyle name="Neutrale" xfId="3" builtinId="28"/>
    <cellStyle name="Normale" xfId="0" builtinId="0"/>
    <cellStyle name="Valore non valido" xfId="2" builtinId="27"/>
    <cellStyle name="Valore valido" xfId="1" builtinId="26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opLeftCell="B1" workbookViewId="0">
      <selection activeCell="C21" sqref="C21"/>
    </sheetView>
  </sheetViews>
  <sheetFormatPr defaultRowHeight="15" x14ac:dyDescent="0.25"/>
  <cols>
    <col min="1" max="1" width="21" customWidth="1"/>
    <col min="2" max="2" width="22.28515625" bestFit="1" customWidth="1"/>
    <col min="3" max="10" width="21" customWidth="1"/>
  </cols>
  <sheetData>
    <row r="1" spans="1:10" ht="21" x14ac:dyDescent="0.35">
      <c r="A1" s="1" t="s">
        <v>0</v>
      </c>
      <c r="B1" s="1" t="s">
        <v>1</v>
      </c>
      <c r="C1" s="1" t="s">
        <v>2</v>
      </c>
      <c r="D1" s="2"/>
      <c r="E1" s="408" t="s">
        <v>163</v>
      </c>
      <c r="F1" s="409"/>
      <c r="G1" s="409"/>
      <c r="H1" s="409"/>
      <c r="I1" s="409"/>
      <c r="J1" s="409"/>
    </row>
    <row r="2" spans="1:10" x14ac:dyDescent="0.25">
      <c r="A2" s="1"/>
      <c r="B2" s="1"/>
      <c r="C2" s="1"/>
      <c r="D2" s="2" t="s">
        <v>166</v>
      </c>
      <c r="E2" s="8" t="s">
        <v>157</v>
      </c>
      <c r="F2" s="7" t="s">
        <v>158</v>
      </c>
      <c r="G2" s="7" t="s">
        <v>159</v>
      </c>
      <c r="H2" s="7" t="s">
        <v>160</v>
      </c>
      <c r="I2" s="7" t="s">
        <v>161</v>
      </c>
      <c r="J2" s="7" t="s">
        <v>162</v>
      </c>
    </row>
    <row r="3" spans="1:10" ht="15.75" thickBot="1" x14ac:dyDescent="0.3">
      <c r="D3" s="11"/>
      <c r="E3" s="17"/>
      <c r="F3" s="16"/>
      <c r="G3" s="16"/>
      <c r="H3" s="16"/>
      <c r="I3" s="16"/>
      <c r="J3" s="16"/>
    </row>
    <row r="4" spans="1:10" ht="15.75" thickTop="1" x14ac:dyDescent="0.25">
      <c r="A4" s="52" t="s">
        <v>12</v>
      </c>
      <c r="B4" s="107" t="s">
        <v>13</v>
      </c>
      <c r="C4" s="21" t="s">
        <v>165</v>
      </c>
      <c r="D4" s="25">
        <f>SUM(E4:J4)</f>
        <v>13748918.399999997</v>
      </c>
      <c r="E4" s="108">
        <f>aprile!$N10</f>
        <v>0</v>
      </c>
      <c r="F4" s="108">
        <f>maggio!$N10</f>
        <v>0</v>
      </c>
      <c r="G4" s="108">
        <f>giugno!$N10</f>
        <v>2730758.4</v>
      </c>
      <c r="H4" s="108">
        <f>luglio!$N10</f>
        <v>6132671.9999999991</v>
      </c>
      <c r="I4" s="108">
        <f>agosto!$N10</f>
        <v>3369599.9999999986</v>
      </c>
      <c r="J4" s="115">
        <f>settembre!$N10</f>
        <v>1515887.9999999998</v>
      </c>
    </row>
    <row r="5" spans="1:10" x14ac:dyDescent="0.25">
      <c r="A5" s="37"/>
      <c r="B5" s="18"/>
      <c r="C5" s="18"/>
      <c r="D5" s="33"/>
      <c r="E5" s="17"/>
      <c r="F5" s="16"/>
      <c r="G5" s="16"/>
      <c r="H5" s="16"/>
      <c r="I5" s="16"/>
      <c r="J5" s="118"/>
    </row>
    <row r="6" spans="1:10" x14ac:dyDescent="0.25">
      <c r="A6" s="37"/>
      <c r="B6" s="18"/>
      <c r="C6" s="18"/>
      <c r="D6" s="33"/>
      <c r="E6" s="17"/>
      <c r="F6" s="16"/>
      <c r="G6" s="16"/>
      <c r="H6" s="16"/>
      <c r="I6" s="16"/>
      <c r="J6" s="118"/>
    </row>
    <row r="7" spans="1:10" x14ac:dyDescent="0.25">
      <c r="A7" s="37"/>
      <c r="B7" s="18" t="s">
        <v>19</v>
      </c>
      <c r="C7" s="18" t="s">
        <v>165</v>
      </c>
      <c r="D7" s="33">
        <f>SUM(E7:J7)</f>
        <v>6055775.9999999991</v>
      </c>
      <c r="E7" s="17">
        <f>aprile!$N22</f>
        <v>0</v>
      </c>
      <c r="F7" s="17">
        <f>maggio!$N22</f>
        <v>0</v>
      </c>
      <c r="G7" s="17">
        <f>giugno!$N22</f>
        <v>1349568</v>
      </c>
      <c r="H7" s="17">
        <f>luglio!$N22</f>
        <v>3323807.9999999991</v>
      </c>
      <c r="I7" s="17">
        <f>agosto!$N22</f>
        <v>1155168</v>
      </c>
      <c r="J7" s="117">
        <f>settembre!$N22</f>
        <v>227231.99999999994</v>
      </c>
    </row>
    <row r="8" spans="1:10" x14ac:dyDescent="0.25">
      <c r="A8" s="37"/>
      <c r="B8" s="18"/>
      <c r="C8" s="18"/>
      <c r="D8" s="33"/>
      <c r="E8" s="17"/>
      <c r="F8" s="16"/>
      <c r="G8" s="16"/>
      <c r="H8" s="16"/>
      <c r="I8" s="16"/>
      <c r="J8" s="118"/>
    </row>
    <row r="9" spans="1:10" x14ac:dyDescent="0.25">
      <c r="A9" s="37"/>
      <c r="B9" s="18"/>
      <c r="C9" s="18"/>
      <c r="D9" s="33"/>
      <c r="E9" s="17"/>
      <c r="F9" s="16"/>
      <c r="G9" s="16"/>
      <c r="H9" s="16"/>
      <c r="I9" s="16"/>
      <c r="J9" s="118"/>
    </row>
    <row r="10" spans="1:10" x14ac:dyDescent="0.25">
      <c r="A10" s="37"/>
      <c r="B10" s="18" t="s">
        <v>28</v>
      </c>
      <c r="C10" s="41" t="s">
        <v>165</v>
      </c>
      <c r="D10" s="33">
        <f>SUM(E10:J10)</f>
        <v>86756831.999999985</v>
      </c>
      <c r="E10" s="17">
        <f>aprile!$N39</f>
        <v>0</v>
      </c>
      <c r="F10" s="17">
        <f>maggio!$N39</f>
        <v>0</v>
      </c>
      <c r="G10" s="17">
        <f>giugno!$N39</f>
        <v>18784224</v>
      </c>
      <c r="H10" s="17">
        <f>luglio!$N39</f>
        <v>47099059.199999981</v>
      </c>
      <c r="I10" s="17">
        <f>agosto!$N39</f>
        <v>19766246.400000002</v>
      </c>
      <c r="J10" s="117">
        <f>settembre!$N39</f>
        <v>1107302.4000000015</v>
      </c>
    </row>
    <row r="11" spans="1:10" ht="15.75" thickBot="1" x14ac:dyDescent="0.3">
      <c r="A11" s="43"/>
      <c r="B11" s="44"/>
      <c r="C11" s="58"/>
      <c r="D11" s="142"/>
      <c r="E11" s="111"/>
      <c r="F11" s="110"/>
      <c r="G11" s="110"/>
      <c r="H11" s="110"/>
      <c r="I11" s="110"/>
      <c r="J11" s="119"/>
    </row>
    <row r="12" spans="1:10" ht="15.75" thickTop="1" x14ac:dyDescent="0.25">
      <c r="D12" s="12"/>
      <c r="E12" s="17"/>
      <c r="F12" s="16"/>
      <c r="G12" s="16"/>
      <c r="H12" s="16"/>
      <c r="I12" s="16"/>
      <c r="J12" s="16"/>
    </row>
    <row r="13" spans="1:10" x14ac:dyDescent="0.25">
      <c r="C13" s="62"/>
      <c r="D13" s="12"/>
      <c r="E13" s="17"/>
      <c r="F13" s="16"/>
      <c r="G13" s="16"/>
      <c r="H13" s="16"/>
      <c r="I13" s="16"/>
      <c r="J13" s="16"/>
    </row>
    <row r="14" spans="1:10" ht="15.75" thickBot="1" x14ac:dyDescent="0.3">
      <c r="D14" s="12"/>
      <c r="E14" s="17"/>
      <c r="F14" s="16"/>
      <c r="G14" s="16"/>
      <c r="H14" s="16"/>
      <c r="I14" s="16"/>
      <c r="J14" s="16"/>
    </row>
    <row r="15" spans="1:10" ht="15.75" thickTop="1" x14ac:dyDescent="0.25">
      <c r="A15" s="52" t="s">
        <v>34</v>
      </c>
      <c r="B15" s="24" t="s">
        <v>35</v>
      </c>
      <c r="C15" s="55" t="s">
        <v>165</v>
      </c>
      <c r="D15" s="25">
        <f>SUM(E15:J15)</f>
        <v>152731785.59999996</v>
      </c>
      <c r="E15" s="108">
        <f>aprile!$N150</f>
        <v>0</v>
      </c>
      <c r="F15" s="108">
        <f>maggio!$N150</f>
        <v>0</v>
      </c>
      <c r="G15" s="108">
        <f>giugno!$N150</f>
        <v>33340204.800000001</v>
      </c>
      <c r="H15" s="108">
        <f>luglio!$N150</f>
        <v>55467503.999999985</v>
      </c>
      <c r="I15" s="108">
        <f>agosto!$N150</f>
        <v>45656870.399999991</v>
      </c>
      <c r="J15" s="115">
        <f>settembre!$N150</f>
        <v>18267206.399999991</v>
      </c>
    </row>
    <row r="16" spans="1:10" x14ac:dyDescent="0.25">
      <c r="A16" s="37"/>
      <c r="B16" s="18"/>
      <c r="C16" s="18"/>
      <c r="D16" s="33"/>
      <c r="E16" s="17"/>
      <c r="F16" s="16"/>
      <c r="G16" s="16"/>
      <c r="H16" s="16"/>
      <c r="I16" s="16"/>
      <c r="J16" s="118"/>
    </row>
    <row r="17" spans="1:10" x14ac:dyDescent="0.25">
      <c r="A17" s="37"/>
      <c r="B17" s="18"/>
      <c r="C17" s="41"/>
      <c r="D17" s="143"/>
      <c r="E17" s="18"/>
      <c r="F17" s="18"/>
      <c r="G17" s="18"/>
      <c r="H17" s="18"/>
      <c r="I17" s="18"/>
      <c r="J17" s="104"/>
    </row>
    <row r="18" spans="1:10" ht="15.75" thickBot="1" x14ac:dyDescent="0.3">
      <c r="A18" s="43"/>
      <c r="B18" s="44" t="s">
        <v>164</v>
      </c>
      <c r="C18" s="44" t="s">
        <v>165</v>
      </c>
      <c r="D18" s="46">
        <f>SUM(E18:J18)</f>
        <v>1360799.9999999998</v>
      </c>
      <c r="E18" s="44">
        <f>aprile!$N156</f>
        <v>0</v>
      </c>
      <c r="F18" s="44">
        <f>maggio!$N156</f>
        <v>0</v>
      </c>
      <c r="G18" s="46">
        <f>giugno!$N156</f>
        <v>670464</v>
      </c>
      <c r="H18" s="46">
        <f>luglio!$N156</f>
        <v>333503.99999999988</v>
      </c>
      <c r="I18" s="44">
        <f>agosto!$N156</f>
        <v>334367.99999999994</v>
      </c>
      <c r="J18" s="91">
        <f>settembre!$N156</f>
        <v>22464</v>
      </c>
    </row>
    <row r="19" spans="1:10" ht="15.75" thickTop="1" x14ac:dyDescent="0.25">
      <c r="D19" s="12"/>
    </row>
    <row r="20" spans="1:10" x14ac:dyDescent="0.25">
      <c r="B20" s="99" t="s">
        <v>166</v>
      </c>
      <c r="C20" s="99"/>
      <c r="D20" s="63">
        <f>SUM(D4:D18)</f>
        <v>260654111.99999994</v>
      </c>
      <c r="E20" s="63">
        <f t="shared" ref="E20:J20" si="0">SUM(E4:E18)</f>
        <v>0</v>
      </c>
      <c r="F20" s="63">
        <f t="shared" si="0"/>
        <v>0</v>
      </c>
      <c r="G20" s="63">
        <f t="shared" si="0"/>
        <v>56875219.200000003</v>
      </c>
      <c r="H20" s="63">
        <f t="shared" si="0"/>
        <v>112356547.19999996</v>
      </c>
      <c r="I20" s="63">
        <f t="shared" si="0"/>
        <v>70282252.799999982</v>
      </c>
      <c r="J20" s="63">
        <f t="shared" si="0"/>
        <v>21140092.799999993</v>
      </c>
    </row>
    <row r="22" spans="1:10" x14ac:dyDescent="0.25">
      <c r="H22" s="12"/>
    </row>
  </sheetData>
  <mergeCells count="1">
    <mergeCell ref="E1:J1"/>
  </mergeCells>
  <pageMargins left="0.7" right="0.7" top="0.75" bottom="0.75" header="0.3" footer="0.3"/>
  <pageSetup paperSize="8"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08"/>
  <sheetViews>
    <sheetView zoomScaleNormal="100" workbookViewId="0">
      <pane xSplit="3" ySplit="1" topLeftCell="D77" activePane="bottomRight" state="frozen"/>
      <selection pane="topRight" activeCell="D1" sqref="D1"/>
      <selection pane="bottomLeft" activeCell="A2" sqref="A2"/>
      <selection pane="bottomRight" activeCell="C66" sqref="C66"/>
    </sheetView>
  </sheetViews>
  <sheetFormatPr defaultRowHeight="15" x14ac:dyDescent="0.25"/>
  <cols>
    <col min="1" max="1" width="37.42578125" bestFit="1" customWidth="1"/>
    <col min="2" max="9" width="20.7109375" customWidth="1"/>
  </cols>
  <sheetData>
    <row r="1" spans="1:8" ht="23.25" x14ac:dyDescent="0.35">
      <c r="A1" t="s">
        <v>248</v>
      </c>
      <c r="B1" s="12"/>
      <c r="C1" s="12"/>
      <c r="D1" s="12" t="s">
        <v>170</v>
      </c>
      <c r="E1" s="12" t="s">
        <v>171</v>
      </c>
      <c r="F1" s="12" t="s">
        <v>172</v>
      </c>
      <c r="G1" s="12" t="s">
        <v>173</v>
      </c>
      <c r="H1" s="12" t="s">
        <v>174</v>
      </c>
    </row>
    <row r="2" spans="1:8" x14ac:dyDescent="0.25">
      <c r="B2" s="12"/>
      <c r="C2" s="12"/>
      <c r="D2" s="12"/>
      <c r="E2" s="12"/>
      <c r="F2" s="12"/>
      <c r="G2" s="12"/>
      <c r="H2" s="12"/>
    </row>
    <row r="3" spans="1:8" x14ac:dyDescent="0.25">
      <c r="A3" s="194" t="s">
        <v>175</v>
      </c>
      <c r="B3" s="200">
        <v>1305064</v>
      </c>
      <c r="C3" s="195"/>
      <c r="D3" s="195">
        <f>B3</f>
        <v>1305064</v>
      </c>
      <c r="E3" s="195"/>
      <c r="F3" s="195"/>
      <c r="G3" s="195"/>
      <c r="H3" s="195"/>
    </row>
    <row r="4" spans="1:8" x14ac:dyDescent="0.25">
      <c r="A4" s="194" t="s">
        <v>176</v>
      </c>
      <c r="B4" s="200">
        <v>4329895</v>
      </c>
      <c r="C4" s="195"/>
      <c r="D4" s="195"/>
      <c r="E4" s="195"/>
      <c r="F4" s="195"/>
      <c r="G4" s="195">
        <f>B4</f>
        <v>4329895</v>
      </c>
      <c r="H4" s="195"/>
    </row>
    <row r="5" spans="1:8" x14ac:dyDescent="0.25">
      <c r="A5" s="194" t="s">
        <v>177</v>
      </c>
      <c r="B5" s="200">
        <v>8431828</v>
      </c>
      <c r="C5" s="195"/>
      <c r="D5" s="195">
        <f>B5</f>
        <v>8431828</v>
      </c>
      <c r="E5" s="195"/>
      <c r="F5" s="195"/>
      <c r="G5" s="195"/>
      <c r="H5" s="195"/>
    </row>
    <row r="6" spans="1:8" x14ac:dyDescent="0.25">
      <c r="A6" s="194" t="s">
        <v>178</v>
      </c>
      <c r="B6" s="200">
        <v>5732636</v>
      </c>
      <c r="C6" s="195"/>
      <c r="D6" s="195">
        <f>B6</f>
        <v>5732636</v>
      </c>
      <c r="E6" s="195"/>
      <c r="F6" s="195"/>
      <c r="G6" s="195"/>
      <c r="H6" s="195"/>
    </row>
    <row r="7" spans="1:8" x14ac:dyDescent="0.25">
      <c r="A7" s="194" t="s">
        <v>179</v>
      </c>
      <c r="B7" s="200">
        <v>6660851</v>
      </c>
      <c r="C7" s="195"/>
      <c r="D7" s="195"/>
      <c r="E7" s="195">
        <f>B7</f>
        <v>6660851</v>
      </c>
      <c r="F7" s="195"/>
      <c r="G7" s="195"/>
      <c r="H7" s="195"/>
    </row>
    <row r="8" spans="1:8" x14ac:dyDescent="0.25">
      <c r="A8" s="194" t="s">
        <v>180</v>
      </c>
      <c r="B8" s="200">
        <v>1360605</v>
      </c>
      <c r="C8" s="195"/>
      <c r="D8" s="195"/>
      <c r="E8" s="195"/>
      <c r="F8" s="195"/>
      <c r="G8" s="195">
        <f>B8</f>
        <v>1360605</v>
      </c>
      <c r="H8" s="195"/>
    </row>
    <row r="9" spans="1:8" x14ac:dyDescent="0.25">
      <c r="A9" s="194" t="s">
        <v>181</v>
      </c>
      <c r="B9" s="200">
        <v>7991622</v>
      </c>
      <c r="C9" s="195"/>
      <c r="D9" s="195"/>
      <c r="E9" s="195">
        <f>B9</f>
        <v>7991622</v>
      </c>
      <c r="F9" s="195"/>
      <c r="G9" s="195"/>
      <c r="H9" s="195"/>
    </row>
    <row r="10" spans="1:8" x14ac:dyDescent="0.25">
      <c r="A10" s="194" t="s">
        <v>182</v>
      </c>
      <c r="B10" s="200">
        <v>4230083</v>
      </c>
      <c r="C10" s="195"/>
      <c r="D10" s="195"/>
      <c r="E10" s="195">
        <f>B10</f>
        <v>4230083</v>
      </c>
      <c r="F10" s="195"/>
      <c r="G10" s="195"/>
      <c r="H10" s="195"/>
    </row>
    <row r="11" spans="1:8" x14ac:dyDescent="0.25">
      <c r="A11" s="194" t="s">
        <v>183</v>
      </c>
      <c r="B11" s="200">
        <v>5330817</v>
      </c>
      <c r="C11" s="195"/>
      <c r="D11" s="195"/>
      <c r="E11" s="195">
        <f>B11</f>
        <v>5330817</v>
      </c>
      <c r="F11" s="195"/>
      <c r="G11" s="195"/>
      <c r="H11" s="195"/>
    </row>
    <row r="12" spans="1:8" x14ac:dyDescent="0.25">
      <c r="A12" s="194" t="s">
        <v>184</v>
      </c>
      <c r="B12" s="200">
        <v>2675542</v>
      </c>
      <c r="C12" s="195"/>
      <c r="D12" s="195"/>
      <c r="E12" s="195"/>
      <c r="F12" s="195">
        <f>B12</f>
        <v>2675542</v>
      </c>
      <c r="G12" s="195"/>
      <c r="H12" s="195"/>
    </row>
    <row r="13" spans="1:8" x14ac:dyDescent="0.25">
      <c r="A13" s="194" t="s">
        <v>185</v>
      </c>
      <c r="B13" s="200">
        <v>3630560</v>
      </c>
      <c r="C13" s="195"/>
      <c r="D13" s="195"/>
      <c r="E13" s="195"/>
      <c r="F13" s="195"/>
      <c r="G13" s="195">
        <f>B13</f>
        <v>3630560</v>
      </c>
      <c r="H13" s="195"/>
    </row>
    <row r="14" spans="1:8" x14ac:dyDescent="0.25">
      <c r="A14" s="194" t="s">
        <v>186</v>
      </c>
      <c r="B14" s="200">
        <v>6056451</v>
      </c>
      <c r="C14" s="195"/>
      <c r="D14" s="195"/>
      <c r="E14" s="195"/>
      <c r="F14" s="195"/>
      <c r="G14" s="195">
        <f t="shared" ref="G14:G19" si="0">B14</f>
        <v>6056451</v>
      </c>
      <c r="H14" s="195"/>
    </row>
    <row r="15" spans="1:8" x14ac:dyDescent="0.25">
      <c r="A15" s="194" t="s">
        <v>187</v>
      </c>
      <c r="B15" s="200">
        <v>445166</v>
      </c>
      <c r="C15" s="195"/>
      <c r="D15" s="195"/>
      <c r="E15" s="195"/>
      <c r="F15" s="195"/>
      <c r="G15" s="195">
        <f t="shared" si="0"/>
        <v>445166</v>
      </c>
      <c r="H15" s="195"/>
    </row>
    <row r="16" spans="1:8" x14ac:dyDescent="0.25">
      <c r="A16" s="194" t="s">
        <v>188</v>
      </c>
      <c r="B16" s="200">
        <v>8820628</v>
      </c>
      <c r="C16" s="195"/>
      <c r="D16" s="195"/>
      <c r="E16" s="195"/>
      <c r="F16" s="195"/>
      <c r="G16" s="195">
        <f t="shared" si="0"/>
        <v>8820628</v>
      </c>
      <c r="H16" s="195"/>
    </row>
    <row r="17" spans="1:8" x14ac:dyDescent="0.25">
      <c r="A17" s="194" t="s">
        <v>189</v>
      </c>
      <c r="B17" s="200">
        <v>6468275</v>
      </c>
      <c r="C17" s="195"/>
      <c r="D17" s="195"/>
      <c r="E17" s="195"/>
      <c r="F17" s="195"/>
      <c r="G17" s="195">
        <f t="shared" si="0"/>
        <v>6468275</v>
      </c>
      <c r="H17" s="195"/>
    </row>
    <row r="18" spans="1:8" x14ac:dyDescent="0.25">
      <c r="A18" s="194" t="s">
        <v>190</v>
      </c>
      <c r="B18" s="200">
        <v>5030050</v>
      </c>
      <c r="C18" s="195"/>
      <c r="D18" s="195"/>
      <c r="E18" s="195"/>
      <c r="F18" s="195"/>
      <c r="G18" s="195">
        <f t="shared" si="0"/>
        <v>5030050</v>
      </c>
      <c r="H18" s="195"/>
    </row>
    <row r="19" spans="1:8" x14ac:dyDescent="0.25">
      <c r="A19" s="194" t="s">
        <v>191</v>
      </c>
      <c r="B19" s="200">
        <v>3474312</v>
      </c>
      <c r="C19" s="195"/>
      <c r="D19" s="195"/>
      <c r="E19" s="195"/>
      <c r="F19" s="195"/>
      <c r="G19" s="195">
        <f t="shared" si="0"/>
        <v>3474312</v>
      </c>
      <c r="H19" s="195"/>
    </row>
    <row r="20" spans="1:8" ht="15.75" thickBot="1" x14ac:dyDescent="0.3">
      <c r="A20" s="194" t="s">
        <v>192</v>
      </c>
      <c r="B20" s="200">
        <v>11509052</v>
      </c>
      <c r="C20" s="195"/>
      <c r="D20" s="195"/>
      <c r="E20" s="195">
        <f>B20</f>
        <v>11509052</v>
      </c>
      <c r="F20" s="195"/>
      <c r="G20" s="195"/>
      <c r="H20" s="195"/>
    </row>
    <row r="21" spans="1:8" x14ac:dyDescent="0.25">
      <c r="A21" s="194" t="s">
        <v>193</v>
      </c>
      <c r="B21" s="195"/>
      <c r="C21" s="195"/>
      <c r="D21" s="196">
        <f>SUM(D3:D20)/10000</f>
        <v>1546.9528</v>
      </c>
      <c r="E21" s="196">
        <f>SUM(E3:E20)/10000</f>
        <v>3572.2424999999998</v>
      </c>
      <c r="F21" s="196">
        <f>SUM(F3:F20)/10000</f>
        <v>267.55419999999998</v>
      </c>
      <c r="G21" s="196">
        <f>SUM(G3:G20)/10000</f>
        <v>3961.5942</v>
      </c>
      <c r="H21" s="196">
        <f>SUM(H3:H20)/10000</f>
        <v>0</v>
      </c>
    </row>
    <row r="22" spans="1:8" x14ac:dyDescent="0.25">
      <c r="B22" s="12"/>
      <c r="C22" s="12"/>
      <c r="D22" s="12"/>
      <c r="E22" s="12"/>
      <c r="F22" s="12"/>
      <c r="G22" s="12"/>
      <c r="H22" s="12"/>
    </row>
    <row r="23" spans="1:8" x14ac:dyDescent="0.25">
      <c r="B23" s="12"/>
      <c r="C23" s="12"/>
      <c r="D23" s="12"/>
      <c r="E23" s="12"/>
      <c r="F23" s="12"/>
      <c r="G23" s="12"/>
      <c r="H23" s="12"/>
    </row>
    <row r="24" spans="1:8" x14ac:dyDescent="0.25">
      <c r="B24" s="12"/>
      <c r="C24" s="12"/>
      <c r="D24" s="12"/>
      <c r="E24" s="12"/>
      <c r="F24" s="12"/>
      <c r="G24" s="12"/>
      <c r="H24" s="12"/>
    </row>
    <row r="25" spans="1:8" x14ac:dyDescent="0.25">
      <c r="A25" t="s">
        <v>194</v>
      </c>
      <c r="B25" s="63">
        <v>6579426</v>
      </c>
      <c r="C25" s="12"/>
      <c r="D25" s="12"/>
      <c r="E25" s="12"/>
      <c r="F25" s="12"/>
      <c r="G25" s="12"/>
      <c r="H25" s="12"/>
    </row>
    <row r="26" spans="1:8" x14ac:dyDescent="0.25">
      <c r="A26" t="s">
        <v>195</v>
      </c>
      <c r="B26" s="12"/>
      <c r="C26" s="12"/>
      <c r="D26" s="12"/>
      <c r="E26" s="12"/>
      <c r="F26" s="12"/>
      <c r="G26" s="12"/>
      <c r="H26" s="12"/>
    </row>
    <row r="27" spans="1:8" x14ac:dyDescent="0.25">
      <c r="A27" s="208" t="s">
        <v>196</v>
      </c>
      <c r="B27" s="63">
        <v>91470</v>
      </c>
      <c r="C27" s="12"/>
      <c r="D27" s="12"/>
      <c r="E27" s="12"/>
      <c r="F27" s="12"/>
      <c r="G27" s="12"/>
      <c r="H27" s="12"/>
    </row>
    <row r="28" spans="1:8" x14ac:dyDescent="0.25">
      <c r="A28" s="208" t="s">
        <v>249</v>
      </c>
      <c r="B28" s="63">
        <v>445959</v>
      </c>
      <c r="C28" s="12"/>
      <c r="D28" s="12"/>
      <c r="E28" s="12"/>
      <c r="F28" s="12"/>
      <c r="G28" s="12"/>
      <c r="H28" s="12"/>
    </row>
    <row r="29" spans="1:8" x14ac:dyDescent="0.25">
      <c r="A29" s="208" t="s">
        <v>250</v>
      </c>
      <c r="B29" s="63">
        <v>466465</v>
      </c>
      <c r="C29" s="12"/>
      <c r="D29" s="12"/>
      <c r="E29" s="12"/>
      <c r="F29" s="12"/>
      <c r="G29" s="12"/>
      <c r="H29" s="12"/>
    </row>
    <row r="30" spans="1:8" x14ac:dyDescent="0.25">
      <c r="A30" s="208" t="s">
        <v>253</v>
      </c>
      <c r="B30" s="63">
        <v>201318</v>
      </c>
      <c r="C30" s="210"/>
      <c r="D30" s="12"/>
      <c r="E30" s="12"/>
      <c r="F30" s="12"/>
      <c r="G30" s="12"/>
      <c r="H30" s="12"/>
    </row>
    <row r="31" spans="1:8" x14ac:dyDescent="0.25">
      <c r="A31" s="208" t="s">
        <v>251</v>
      </c>
      <c r="B31" s="63">
        <v>797401</v>
      </c>
      <c r="C31" s="12"/>
      <c r="D31" s="12"/>
      <c r="E31" s="12"/>
      <c r="F31" s="12"/>
      <c r="G31" s="12"/>
      <c r="H31" s="12"/>
    </row>
    <row r="32" spans="1:8" x14ac:dyDescent="0.25">
      <c r="A32" s="208" t="s">
        <v>252</v>
      </c>
      <c r="B32" s="63">
        <v>149490</v>
      </c>
      <c r="C32" s="12"/>
      <c r="D32" s="12"/>
      <c r="E32" s="12"/>
      <c r="F32" s="12"/>
      <c r="G32" s="12"/>
      <c r="H32" s="12"/>
    </row>
    <row r="33" spans="1:8" x14ac:dyDescent="0.25">
      <c r="A33" s="208" t="s">
        <v>197</v>
      </c>
      <c r="B33" s="63">
        <v>10660</v>
      </c>
      <c r="C33" s="12"/>
      <c r="D33" s="12"/>
      <c r="E33" s="12"/>
      <c r="F33" s="12"/>
      <c r="G33" s="12"/>
      <c r="H33" s="12"/>
    </row>
    <row r="34" spans="1:8" x14ac:dyDescent="0.25">
      <c r="A34" s="208" t="s">
        <v>254</v>
      </c>
      <c r="B34" s="63">
        <v>336720</v>
      </c>
      <c r="C34" s="12"/>
      <c r="D34" s="12"/>
      <c r="E34" s="12"/>
      <c r="F34" s="12"/>
      <c r="G34" s="12"/>
      <c r="H34" s="12"/>
    </row>
    <row r="35" spans="1:8" x14ac:dyDescent="0.25">
      <c r="A35" s="208" t="s">
        <v>198</v>
      </c>
      <c r="B35" s="63">
        <v>109131</v>
      </c>
      <c r="C35" s="12"/>
      <c r="D35" s="12"/>
      <c r="E35" s="12"/>
      <c r="F35" s="12"/>
      <c r="G35" s="12"/>
      <c r="H35" s="12"/>
    </row>
    <row r="36" spans="1:8" x14ac:dyDescent="0.25">
      <c r="A36" s="208" t="s">
        <v>199</v>
      </c>
      <c r="B36" s="63">
        <v>87711</v>
      </c>
      <c r="C36" s="12"/>
      <c r="D36" s="12"/>
      <c r="E36" s="12"/>
      <c r="F36" s="12"/>
      <c r="G36" s="12"/>
      <c r="H36" s="12"/>
    </row>
    <row r="37" spans="1:8" x14ac:dyDescent="0.25">
      <c r="A37" s="208" t="s">
        <v>200</v>
      </c>
      <c r="B37" s="63">
        <v>555717</v>
      </c>
      <c r="C37" s="12"/>
      <c r="D37" s="12"/>
      <c r="E37" s="12"/>
      <c r="F37" s="12"/>
      <c r="G37" s="12"/>
      <c r="H37" s="12"/>
    </row>
    <row r="38" spans="1:8" x14ac:dyDescent="0.25">
      <c r="A38" s="208" t="s">
        <v>201</v>
      </c>
      <c r="B38" s="63">
        <v>327160</v>
      </c>
      <c r="C38" s="12"/>
      <c r="D38" s="12"/>
      <c r="E38" s="12"/>
      <c r="F38" s="12"/>
      <c r="G38" s="12"/>
      <c r="H38" s="12"/>
    </row>
    <row r="39" spans="1:8" x14ac:dyDescent="0.25">
      <c r="A39" s="208" t="s">
        <v>202</v>
      </c>
      <c r="B39" s="63">
        <v>300232</v>
      </c>
      <c r="C39" s="12"/>
      <c r="D39" s="12"/>
      <c r="E39" s="12"/>
      <c r="F39" s="12"/>
      <c r="G39" s="12"/>
      <c r="H39" s="12"/>
    </row>
    <row r="40" spans="1:8" x14ac:dyDescent="0.25">
      <c r="A40" s="208" t="s">
        <v>203</v>
      </c>
      <c r="B40" s="63">
        <v>155080</v>
      </c>
      <c r="C40" s="12"/>
      <c r="D40" s="12"/>
      <c r="E40" s="12"/>
      <c r="F40" s="12"/>
      <c r="G40" s="12"/>
      <c r="H40" s="12"/>
    </row>
    <row r="41" spans="1:8" x14ac:dyDescent="0.25">
      <c r="A41" s="208" t="s">
        <v>204</v>
      </c>
      <c r="B41" s="63">
        <v>14740</v>
      </c>
      <c r="C41" s="12"/>
      <c r="D41" s="12"/>
      <c r="E41" s="12"/>
      <c r="F41" s="12"/>
      <c r="G41" s="12"/>
      <c r="H41" s="12"/>
    </row>
    <row r="42" spans="1:8" x14ac:dyDescent="0.25">
      <c r="A42" t="s">
        <v>205</v>
      </c>
      <c r="B42" s="63">
        <f>SUM(B27:B41)</f>
        <v>4049254</v>
      </c>
      <c r="C42" s="12"/>
      <c r="D42" s="12"/>
      <c r="E42" s="12"/>
      <c r="F42" s="12">
        <f>B42/10000</f>
        <v>404.92540000000002</v>
      </c>
      <c r="G42" s="12"/>
      <c r="H42" s="12"/>
    </row>
    <row r="43" spans="1:8" x14ac:dyDescent="0.25">
      <c r="A43" t="s">
        <v>206</v>
      </c>
      <c r="B43" s="63">
        <f>B25-B42</f>
        <v>2530172</v>
      </c>
      <c r="C43" s="12"/>
      <c r="D43" s="12"/>
      <c r="E43" s="12">
        <f>B43/10000</f>
        <v>253.0172</v>
      </c>
      <c r="F43" s="12"/>
      <c r="G43" s="12"/>
      <c r="H43" s="12"/>
    </row>
    <row r="44" spans="1:8" x14ac:dyDescent="0.25">
      <c r="B44" s="12"/>
      <c r="C44" s="12"/>
      <c r="D44" s="12"/>
      <c r="E44" s="12"/>
      <c r="F44" s="12"/>
      <c r="G44" s="12"/>
      <c r="H44" s="12"/>
    </row>
    <row r="45" spans="1:8" x14ac:dyDescent="0.25">
      <c r="A45" s="197" t="s">
        <v>256</v>
      </c>
      <c r="B45" s="209">
        <v>921011</v>
      </c>
      <c r="C45" s="198"/>
      <c r="D45" s="198">
        <f>B45</f>
        <v>921011</v>
      </c>
      <c r="E45" s="198"/>
      <c r="F45" s="198"/>
      <c r="G45" s="198"/>
      <c r="H45" s="198"/>
    </row>
    <row r="46" spans="1:8" x14ac:dyDescent="0.25">
      <c r="A46" s="197" t="s">
        <v>255</v>
      </c>
      <c r="B46" s="209">
        <v>286526</v>
      </c>
      <c r="C46" s="198"/>
      <c r="D46" s="198">
        <f>B46</f>
        <v>286526</v>
      </c>
      <c r="E46" s="198"/>
      <c r="F46" s="198"/>
      <c r="G46" s="198"/>
      <c r="H46" s="198"/>
    </row>
    <row r="47" spans="1:8" x14ac:dyDescent="0.25">
      <c r="A47" s="197" t="s">
        <v>207</v>
      </c>
      <c r="B47" s="209">
        <v>13012</v>
      </c>
      <c r="C47" s="198"/>
      <c r="D47" s="198">
        <f>B47</f>
        <v>13012</v>
      </c>
      <c r="E47" s="198"/>
      <c r="F47" s="198"/>
      <c r="G47" s="198"/>
      <c r="H47" s="198"/>
    </row>
    <row r="48" spans="1:8" x14ac:dyDescent="0.25">
      <c r="A48" s="197" t="s">
        <v>208</v>
      </c>
      <c r="B48" s="209">
        <v>286526</v>
      </c>
      <c r="C48" s="198"/>
      <c r="D48" s="198">
        <f>B48</f>
        <v>286526</v>
      </c>
      <c r="E48" s="198"/>
      <c r="F48" s="198"/>
      <c r="G48" s="198"/>
      <c r="H48" s="198"/>
    </row>
    <row r="49" spans="1:8" x14ac:dyDescent="0.25">
      <c r="A49" s="197" t="s">
        <v>209</v>
      </c>
      <c r="B49" s="209">
        <v>3463518</v>
      </c>
      <c r="C49" s="198"/>
      <c r="D49" s="198">
        <f>B49</f>
        <v>3463518</v>
      </c>
      <c r="E49" s="198"/>
      <c r="F49" s="198"/>
      <c r="G49" s="198"/>
      <c r="H49" s="198"/>
    </row>
    <row r="50" spans="1:8" x14ac:dyDescent="0.25">
      <c r="A50" s="197" t="s">
        <v>210</v>
      </c>
      <c r="B50" s="209">
        <v>7314673</v>
      </c>
      <c r="C50" s="198"/>
      <c r="D50" s="198"/>
      <c r="E50" s="198">
        <f>B50</f>
        <v>7314673</v>
      </c>
      <c r="F50" s="198"/>
      <c r="G50" s="198"/>
      <c r="H50" s="198"/>
    </row>
    <row r="51" spans="1:8" x14ac:dyDescent="0.25">
      <c r="A51" s="197" t="s">
        <v>211</v>
      </c>
      <c r="B51" s="209">
        <v>2134998</v>
      </c>
      <c r="C51" s="198"/>
      <c r="D51" s="198"/>
      <c r="E51" s="198">
        <f t="shared" ref="E51:E61" si="1">B51</f>
        <v>2134998</v>
      </c>
      <c r="F51" s="198"/>
      <c r="G51" s="198"/>
      <c r="H51" s="198"/>
    </row>
    <row r="52" spans="1:8" x14ac:dyDescent="0.25">
      <c r="A52" s="197" t="s">
        <v>212</v>
      </c>
      <c r="B52" s="209">
        <v>53017</v>
      </c>
      <c r="C52" s="198"/>
      <c r="D52" s="198"/>
      <c r="E52" s="198">
        <f t="shared" si="1"/>
        <v>53017</v>
      </c>
      <c r="F52" s="198"/>
      <c r="G52" s="198"/>
      <c r="H52" s="198"/>
    </row>
    <row r="53" spans="1:8" x14ac:dyDescent="0.25">
      <c r="A53" s="197" t="s">
        <v>213</v>
      </c>
      <c r="B53" s="209">
        <v>6575543</v>
      </c>
      <c r="C53" s="198"/>
      <c r="D53" s="198"/>
      <c r="E53" s="198">
        <f t="shared" si="1"/>
        <v>6575543</v>
      </c>
      <c r="F53" s="198"/>
      <c r="G53" s="198"/>
      <c r="H53" s="198"/>
    </row>
    <row r="54" spans="1:8" x14ac:dyDescent="0.25">
      <c r="A54" s="197" t="s">
        <v>214</v>
      </c>
      <c r="B54" s="209">
        <v>2532103</v>
      </c>
      <c r="C54" s="198"/>
      <c r="D54" s="198"/>
      <c r="E54" s="198">
        <f t="shared" si="1"/>
        <v>2532103</v>
      </c>
      <c r="F54" s="198"/>
      <c r="G54" s="198"/>
      <c r="H54" s="198"/>
    </row>
    <row r="55" spans="1:8" x14ac:dyDescent="0.25">
      <c r="A55" s="197" t="s">
        <v>215</v>
      </c>
      <c r="B55" s="209">
        <v>1938831</v>
      </c>
      <c r="C55" s="198"/>
      <c r="D55" s="198"/>
      <c r="E55" s="198">
        <f t="shared" si="1"/>
        <v>1938831</v>
      </c>
      <c r="F55" s="198"/>
      <c r="G55" s="198"/>
      <c r="H55" s="198"/>
    </row>
    <row r="56" spans="1:8" x14ac:dyDescent="0.25">
      <c r="A56" s="197" t="s">
        <v>216</v>
      </c>
      <c r="B56" s="209">
        <v>2847076</v>
      </c>
      <c r="C56" s="198"/>
      <c r="D56" s="198"/>
      <c r="E56" s="198">
        <f t="shared" si="1"/>
        <v>2847076</v>
      </c>
      <c r="F56" s="198"/>
      <c r="G56" s="198"/>
      <c r="H56" s="198"/>
    </row>
    <row r="57" spans="1:8" x14ac:dyDescent="0.25">
      <c r="A57" s="197" t="s">
        <v>217</v>
      </c>
      <c r="B57" s="209">
        <v>4414528</v>
      </c>
      <c r="C57" s="198"/>
      <c r="D57" s="198"/>
      <c r="E57" s="198">
        <f t="shared" si="1"/>
        <v>4414528</v>
      </c>
      <c r="F57" s="198"/>
      <c r="G57" s="198"/>
      <c r="H57" s="198"/>
    </row>
    <row r="58" spans="1:8" x14ac:dyDescent="0.25">
      <c r="A58" s="197" t="s">
        <v>218</v>
      </c>
      <c r="B58" s="209">
        <v>6846483</v>
      </c>
      <c r="C58" s="198"/>
      <c r="D58" s="198"/>
      <c r="E58" s="198">
        <f t="shared" si="1"/>
        <v>6846483</v>
      </c>
      <c r="F58" s="198"/>
      <c r="G58" s="198"/>
      <c r="H58" s="198"/>
    </row>
    <row r="59" spans="1:8" x14ac:dyDescent="0.25">
      <c r="A59" s="197" t="s">
        <v>219</v>
      </c>
      <c r="B59" s="209">
        <v>1777805</v>
      </c>
      <c r="C59" s="198"/>
      <c r="D59" s="198"/>
      <c r="E59" s="198">
        <f t="shared" si="1"/>
        <v>1777805</v>
      </c>
      <c r="F59" s="198"/>
      <c r="G59" s="198"/>
      <c r="H59" s="198"/>
    </row>
    <row r="60" spans="1:8" x14ac:dyDescent="0.25">
      <c r="A60" s="197" t="s">
        <v>220</v>
      </c>
      <c r="B60" s="209">
        <v>7340123</v>
      </c>
      <c r="C60" s="198"/>
      <c r="D60" s="198"/>
      <c r="E60" s="198">
        <f t="shared" si="1"/>
        <v>7340123</v>
      </c>
      <c r="F60" s="198"/>
      <c r="G60" s="198"/>
      <c r="H60" s="198"/>
    </row>
    <row r="61" spans="1:8" x14ac:dyDescent="0.25">
      <c r="A61" s="197" t="s">
        <v>221</v>
      </c>
      <c r="B61" s="209">
        <v>7465588</v>
      </c>
      <c r="C61" s="198"/>
      <c r="D61" s="198"/>
      <c r="E61" s="198">
        <f t="shared" si="1"/>
        <v>7465588</v>
      </c>
      <c r="F61" s="198"/>
      <c r="G61" s="198"/>
      <c r="H61" s="198"/>
    </row>
    <row r="62" spans="1:8" x14ac:dyDescent="0.25">
      <c r="A62" s="197"/>
      <c r="B62" s="198"/>
      <c r="C62" s="198"/>
      <c r="D62" s="198"/>
      <c r="E62" s="198"/>
      <c r="F62" s="198"/>
      <c r="G62" s="198"/>
      <c r="H62" s="198"/>
    </row>
    <row r="63" spans="1:8" x14ac:dyDescent="0.25">
      <c r="A63" s="197" t="s">
        <v>222</v>
      </c>
      <c r="B63" s="209">
        <v>1923557</v>
      </c>
      <c r="C63" s="198"/>
      <c r="D63" s="198"/>
      <c r="E63" s="198"/>
      <c r="F63" s="198"/>
      <c r="G63" s="198">
        <f>B63</f>
        <v>1923557</v>
      </c>
      <c r="H63" s="198"/>
    </row>
    <row r="64" spans="1:8" x14ac:dyDescent="0.25">
      <c r="A64" s="197" t="s">
        <v>223</v>
      </c>
      <c r="B64" s="209">
        <v>4485266</v>
      </c>
      <c r="C64" s="198"/>
      <c r="D64" s="198"/>
      <c r="E64" s="198"/>
      <c r="F64" s="198"/>
      <c r="G64" s="198">
        <f t="shared" ref="G64:G81" si="2">B64</f>
        <v>4485266</v>
      </c>
      <c r="H64" s="198"/>
    </row>
    <row r="65" spans="1:8" x14ac:dyDescent="0.25">
      <c r="A65" s="197" t="s">
        <v>224</v>
      </c>
      <c r="B65" s="209">
        <v>6121654</v>
      </c>
      <c r="C65" s="198"/>
      <c r="D65" s="198"/>
      <c r="E65" s="198"/>
      <c r="F65" s="198"/>
      <c r="G65" s="198">
        <f t="shared" si="2"/>
        <v>6121654</v>
      </c>
      <c r="H65" s="198"/>
    </row>
    <row r="66" spans="1:8" x14ac:dyDescent="0.25">
      <c r="A66" s="197" t="s">
        <v>225</v>
      </c>
      <c r="B66" s="209">
        <v>11519561</v>
      </c>
      <c r="C66" s="198"/>
      <c r="D66" s="198"/>
      <c r="E66" s="198"/>
      <c r="F66" s="198"/>
      <c r="G66" s="198">
        <f t="shared" si="2"/>
        <v>11519561</v>
      </c>
      <c r="H66" s="198"/>
    </row>
    <row r="67" spans="1:8" x14ac:dyDescent="0.25">
      <c r="A67" s="197" t="s">
        <v>226</v>
      </c>
      <c r="B67" s="209">
        <v>6049269</v>
      </c>
      <c r="C67" s="198"/>
      <c r="D67" s="198"/>
      <c r="E67" s="198"/>
      <c r="F67" s="198"/>
      <c r="G67" s="198">
        <f t="shared" si="2"/>
        <v>6049269</v>
      </c>
      <c r="H67" s="198"/>
    </row>
    <row r="68" spans="1:8" x14ac:dyDescent="0.25">
      <c r="A68" s="197" t="s">
        <v>227</v>
      </c>
      <c r="B68" s="209">
        <v>3302335</v>
      </c>
      <c r="C68" s="198"/>
      <c r="D68" s="198"/>
      <c r="E68" s="198"/>
      <c r="F68" s="198"/>
      <c r="G68" s="198">
        <f t="shared" si="2"/>
        <v>3302335</v>
      </c>
      <c r="H68" s="198"/>
    </row>
    <row r="69" spans="1:8" x14ac:dyDescent="0.25">
      <c r="A69" s="197" t="s">
        <v>228</v>
      </c>
      <c r="B69" s="209">
        <v>9285176</v>
      </c>
      <c r="C69" s="198"/>
      <c r="D69" s="198"/>
      <c r="E69" s="198"/>
      <c r="F69" s="198"/>
      <c r="G69" s="198">
        <f t="shared" si="2"/>
        <v>9285176</v>
      </c>
      <c r="H69" s="198"/>
    </row>
    <row r="70" spans="1:8" x14ac:dyDescent="0.25">
      <c r="A70" s="197" t="s">
        <v>229</v>
      </c>
      <c r="B70" s="209">
        <v>6035185</v>
      </c>
      <c r="C70" s="198"/>
      <c r="D70" s="198"/>
      <c r="E70" s="198"/>
      <c r="F70" s="198"/>
      <c r="G70" s="198">
        <f t="shared" si="2"/>
        <v>6035185</v>
      </c>
      <c r="H70" s="198"/>
    </row>
    <row r="71" spans="1:8" x14ac:dyDescent="0.25">
      <c r="A71" s="197" t="s">
        <v>230</v>
      </c>
      <c r="B71" s="209">
        <v>7508271</v>
      </c>
      <c r="C71" s="198"/>
      <c r="D71" s="198"/>
      <c r="E71" s="198"/>
      <c r="F71" s="198"/>
      <c r="G71" s="198">
        <f t="shared" si="2"/>
        <v>7508271</v>
      </c>
      <c r="H71" s="198"/>
    </row>
    <row r="72" spans="1:8" x14ac:dyDescent="0.25">
      <c r="A72" s="197" t="s">
        <v>231</v>
      </c>
      <c r="B72" s="209">
        <v>6336200</v>
      </c>
      <c r="C72" s="198"/>
      <c r="D72" s="198"/>
      <c r="E72" s="198"/>
      <c r="F72" s="198"/>
      <c r="G72" s="198">
        <f t="shared" si="2"/>
        <v>6336200</v>
      </c>
      <c r="H72" s="198"/>
    </row>
    <row r="73" spans="1:8" x14ac:dyDescent="0.25">
      <c r="A73" s="197" t="s">
        <v>232</v>
      </c>
      <c r="B73" s="209">
        <v>14993330</v>
      </c>
      <c r="C73" s="198"/>
      <c r="D73" s="198"/>
      <c r="E73" s="198"/>
      <c r="F73" s="198"/>
      <c r="G73" s="198">
        <f t="shared" si="2"/>
        <v>14993330</v>
      </c>
      <c r="H73" s="198"/>
    </row>
    <row r="74" spans="1:8" x14ac:dyDescent="0.25">
      <c r="A74" s="197" t="s">
        <v>233</v>
      </c>
      <c r="B74" s="209">
        <v>4725700</v>
      </c>
      <c r="C74" s="198"/>
      <c r="D74" s="198"/>
      <c r="E74" s="198"/>
      <c r="F74" s="198"/>
      <c r="G74" s="198">
        <f t="shared" si="2"/>
        <v>4725700</v>
      </c>
      <c r="H74" s="198"/>
    </row>
    <row r="75" spans="1:8" x14ac:dyDescent="0.25">
      <c r="A75" s="197" t="s">
        <v>234</v>
      </c>
      <c r="B75" s="209">
        <v>19402177</v>
      </c>
      <c r="C75" s="198"/>
      <c r="D75" s="198"/>
      <c r="E75" s="198"/>
      <c r="F75" s="198"/>
      <c r="G75" s="198">
        <f t="shared" si="2"/>
        <v>19402177</v>
      </c>
      <c r="H75" s="198"/>
    </row>
    <row r="76" spans="1:8" x14ac:dyDescent="0.25">
      <c r="A76" s="197" t="s">
        <v>235</v>
      </c>
      <c r="B76" s="209">
        <v>2012737</v>
      </c>
      <c r="C76" s="198"/>
      <c r="D76" s="198"/>
      <c r="E76" s="198"/>
      <c r="F76" s="198"/>
      <c r="G76" s="198">
        <f t="shared" si="2"/>
        <v>2012737</v>
      </c>
      <c r="H76" s="198"/>
    </row>
    <row r="77" spans="1:8" x14ac:dyDescent="0.25">
      <c r="A77" s="197" t="s">
        <v>236</v>
      </c>
      <c r="B77" s="209">
        <v>1876530</v>
      </c>
      <c r="C77" s="198"/>
      <c r="D77" s="198"/>
      <c r="E77" s="198"/>
      <c r="F77" s="198"/>
      <c r="G77" s="198">
        <f t="shared" si="2"/>
        <v>1876530</v>
      </c>
      <c r="H77" s="198"/>
    </row>
    <row r="78" spans="1:8" ht="15.75" thickBot="1" x14ac:dyDescent="0.3">
      <c r="A78" s="197" t="s">
        <v>237</v>
      </c>
      <c r="B78" s="209">
        <v>206670</v>
      </c>
      <c r="C78" s="198"/>
      <c r="D78" s="198"/>
      <c r="E78" s="198"/>
      <c r="F78" s="198"/>
      <c r="G78" s="198">
        <f t="shared" si="2"/>
        <v>206670</v>
      </c>
      <c r="H78" s="198"/>
    </row>
    <row r="79" spans="1:8" x14ac:dyDescent="0.25">
      <c r="A79" s="197" t="s">
        <v>238</v>
      </c>
      <c r="B79" s="198"/>
      <c r="C79" s="198"/>
      <c r="D79" s="199">
        <f>SUM(D45:D77)/10000</f>
        <v>497.05930000000001</v>
      </c>
      <c r="E79" s="199">
        <f>SUM(E45:E77)/10000</f>
        <v>5124.0767999999998</v>
      </c>
      <c r="F79" s="199">
        <f>SUM(F45:F77)/10000</f>
        <v>0</v>
      </c>
      <c r="G79" s="199">
        <f>SUM(G45:G77)/10000</f>
        <v>10557.694799999999</v>
      </c>
      <c r="H79" s="199">
        <f>SUM(H45:H77)/10000</f>
        <v>0</v>
      </c>
    </row>
    <row r="80" spans="1:8" x14ac:dyDescent="0.25">
      <c r="B80" s="12"/>
      <c r="C80" s="12"/>
      <c r="D80" s="12"/>
      <c r="E80" s="12"/>
      <c r="F80" s="12"/>
      <c r="G80" s="12"/>
      <c r="H80" s="12"/>
    </row>
    <row r="81" spans="1:9" x14ac:dyDescent="0.25">
      <c r="B81" s="12"/>
      <c r="C81" s="12"/>
      <c r="D81" s="12"/>
      <c r="E81" s="12"/>
      <c r="F81" s="12"/>
      <c r="G81" s="12">
        <f t="shared" si="2"/>
        <v>0</v>
      </c>
      <c r="H81" s="12"/>
    </row>
    <row r="82" spans="1:9" x14ac:dyDescent="0.25">
      <c r="B82" s="12"/>
      <c r="C82" s="12"/>
      <c r="D82" s="12"/>
      <c r="E82" s="12"/>
      <c r="F82" s="12"/>
      <c r="G82" s="12"/>
      <c r="H82" s="12"/>
    </row>
    <row r="83" spans="1:9" x14ac:dyDescent="0.25">
      <c r="A83" t="s">
        <v>239</v>
      </c>
      <c r="B83" s="63">
        <v>15201505</v>
      </c>
      <c r="C83" s="12"/>
      <c r="D83" s="12"/>
      <c r="E83" s="12"/>
      <c r="F83" s="12"/>
      <c r="G83" s="12"/>
      <c r="H83" s="12"/>
    </row>
    <row r="84" spans="1:9" x14ac:dyDescent="0.25">
      <c r="B84" s="12"/>
      <c r="C84" s="12"/>
      <c r="D84" s="12"/>
      <c r="E84" s="12"/>
      <c r="F84" s="12"/>
      <c r="G84" s="12"/>
      <c r="H84" s="12"/>
    </row>
    <row r="85" spans="1:9" x14ac:dyDescent="0.25">
      <c r="A85" t="s">
        <v>240</v>
      </c>
      <c r="B85" s="63">
        <v>4576004</v>
      </c>
      <c r="C85" s="12"/>
      <c r="D85" s="12"/>
      <c r="E85" s="12"/>
      <c r="F85" s="12"/>
      <c r="G85" s="12"/>
      <c r="H85" s="12"/>
    </row>
    <row r="86" spans="1:9" x14ac:dyDescent="0.25">
      <c r="A86" t="s">
        <v>241</v>
      </c>
      <c r="B86" s="63">
        <v>2161479</v>
      </c>
      <c r="C86" s="12"/>
      <c r="D86" s="12"/>
      <c r="E86" s="12"/>
      <c r="F86" s="12"/>
      <c r="G86" s="12"/>
      <c r="H86" s="12"/>
    </row>
    <row r="87" spans="1:9" x14ac:dyDescent="0.25">
      <c r="A87" t="s">
        <v>242</v>
      </c>
      <c r="B87" s="63">
        <f>SUM(B85:B86)</f>
        <v>6737483</v>
      </c>
      <c r="C87" s="12"/>
      <c r="D87" s="12"/>
      <c r="E87" s="12"/>
      <c r="F87" s="12"/>
      <c r="G87" s="12"/>
      <c r="H87" s="12">
        <f>B87/10000</f>
        <v>673.74829999999997</v>
      </c>
    </row>
    <row r="88" spans="1:9" x14ac:dyDescent="0.25">
      <c r="A88" t="s">
        <v>243</v>
      </c>
      <c r="B88" s="63">
        <f>B83-B87</f>
        <v>8464022</v>
      </c>
      <c r="C88" s="12"/>
      <c r="D88" s="12"/>
      <c r="E88" s="12"/>
      <c r="F88" s="12"/>
      <c r="G88" s="12">
        <f>B88/10000</f>
        <v>846.40219999999999</v>
      </c>
      <c r="H88" s="12"/>
    </row>
    <row r="89" spans="1:9" x14ac:dyDescent="0.25">
      <c r="B89" s="12"/>
      <c r="C89" s="12"/>
      <c r="D89" s="12"/>
      <c r="E89" s="12"/>
      <c r="F89" s="12"/>
      <c r="G89" s="12"/>
      <c r="H89" s="12"/>
    </row>
    <row r="90" spans="1:9" x14ac:dyDescent="0.25">
      <c r="B90" s="12"/>
      <c r="C90" s="12"/>
      <c r="D90" s="12"/>
      <c r="E90" s="12"/>
      <c r="F90" s="12"/>
      <c r="G90" s="12"/>
      <c r="H90" s="12"/>
    </row>
    <row r="91" spans="1:9" x14ac:dyDescent="0.25">
      <c r="A91" s="194" t="s">
        <v>244</v>
      </c>
      <c r="B91" s="195"/>
      <c r="C91" s="195"/>
      <c r="D91" s="195">
        <f>D21</f>
        <v>1546.9528</v>
      </c>
      <c r="E91" s="195">
        <f>E21</f>
        <v>3572.2424999999998</v>
      </c>
      <c r="F91" s="195">
        <f>F21</f>
        <v>267.55419999999998</v>
      </c>
      <c r="G91" s="195">
        <f>G21</f>
        <v>3961.5942</v>
      </c>
      <c r="H91" s="195">
        <f>H21</f>
        <v>0</v>
      </c>
      <c r="I91" s="12">
        <f>SUM(D91:H91)</f>
        <v>9348.3436999999994</v>
      </c>
    </row>
    <row r="92" spans="1:9" x14ac:dyDescent="0.25">
      <c r="A92" t="s">
        <v>245</v>
      </c>
      <c r="B92" s="12"/>
      <c r="C92" s="12"/>
      <c r="D92" s="12">
        <f>D79</f>
        <v>497.05930000000001</v>
      </c>
      <c r="E92" s="12">
        <f>E79</f>
        <v>5124.0767999999998</v>
      </c>
      <c r="F92" s="12">
        <f>F79</f>
        <v>0</v>
      </c>
      <c r="G92" s="12">
        <f>G79</f>
        <v>10557.694799999999</v>
      </c>
      <c r="H92" s="12">
        <f>H79</f>
        <v>0</v>
      </c>
    </row>
    <row r="93" spans="1:9" x14ac:dyDescent="0.25">
      <c r="A93" t="s">
        <v>246</v>
      </c>
      <c r="B93" s="12"/>
      <c r="C93" s="12"/>
      <c r="D93" s="12"/>
      <c r="E93" s="12">
        <f>E43</f>
        <v>253.0172</v>
      </c>
      <c r="F93" s="12">
        <f>F42</f>
        <v>404.92540000000002</v>
      </c>
      <c r="G93" s="12">
        <f>G88</f>
        <v>846.40219999999999</v>
      </c>
      <c r="H93" s="12">
        <f>H87</f>
        <v>673.74829999999997</v>
      </c>
    </row>
    <row r="94" spans="1:9" x14ac:dyDescent="0.25">
      <c r="A94" s="197" t="s">
        <v>260</v>
      </c>
      <c r="B94" s="198"/>
      <c r="C94" s="198"/>
      <c r="D94" s="198">
        <f>D92+D93</f>
        <v>497.05930000000001</v>
      </c>
      <c r="E94" s="198">
        <f>E92+E93</f>
        <v>5377.0940000000001</v>
      </c>
      <c r="F94" s="198">
        <f>F92+F93</f>
        <v>404.92540000000002</v>
      </c>
      <c r="G94" s="198">
        <f>G92+G93</f>
        <v>11404.097</v>
      </c>
      <c r="H94" s="198">
        <f>H92+H93</f>
        <v>673.74829999999997</v>
      </c>
    </row>
    <row r="95" spans="1:9" x14ac:dyDescent="0.25">
      <c r="A95" t="s">
        <v>247</v>
      </c>
      <c r="B95" s="12"/>
      <c r="C95" s="12"/>
      <c r="D95" s="12">
        <f>D91+D94</f>
        <v>2044.0120999999999</v>
      </c>
      <c r="E95" s="12">
        <f>E91+E94</f>
        <v>8949.3364999999994</v>
      </c>
      <c r="F95" s="12">
        <f>F91+F94</f>
        <v>672.4796</v>
      </c>
      <c r="G95" s="12">
        <f>G91+G94</f>
        <v>15365.691199999999</v>
      </c>
      <c r="H95" s="12">
        <f>H91+H94</f>
        <v>673.74829999999997</v>
      </c>
      <c r="I95" s="12">
        <f>SUM(D95:H95)</f>
        <v>27705.267699999997</v>
      </c>
    </row>
    <row r="96" spans="1:9" ht="15.75" thickBot="1" x14ac:dyDescent="0.3"/>
    <row r="97" spans="3:8" ht="15.75" thickTop="1" x14ac:dyDescent="0.25">
      <c r="D97" s="213" t="s">
        <v>258</v>
      </c>
      <c r="G97" s="213" t="s">
        <v>257</v>
      </c>
    </row>
    <row r="98" spans="3:8" ht="27" thickBot="1" x14ac:dyDescent="0.45">
      <c r="D98" s="211">
        <f>SUM(D95+E95+F95)</f>
        <v>11665.8282</v>
      </c>
      <c r="G98" s="211">
        <f>SUM(G95+H95)</f>
        <v>16039.439499999999</v>
      </c>
    </row>
    <row r="99" spans="3:8" ht="16.5" thickTop="1" thickBot="1" x14ac:dyDescent="0.3"/>
    <row r="100" spans="3:8" ht="15.75" thickTop="1" x14ac:dyDescent="0.25">
      <c r="C100" s="18"/>
      <c r="D100" s="18"/>
      <c r="H100" s="19" t="s">
        <v>259</v>
      </c>
    </row>
    <row r="101" spans="3:8" ht="27" thickBot="1" x14ac:dyDescent="0.45">
      <c r="C101" s="18"/>
      <c r="D101" s="212"/>
      <c r="H101" s="211">
        <f>SUM(D98+G98)</f>
        <v>27705.267699999997</v>
      </c>
    </row>
    <row r="102" spans="3:8" ht="16.5" thickTop="1" thickBot="1" x14ac:dyDescent="0.3">
      <c r="C102" s="18"/>
      <c r="D102" s="18"/>
    </row>
    <row r="103" spans="3:8" ht="15.75" thickTop="1" x14ac:dyDescent="0.25">
      <c r="C103" s="18"/>
      <c r="D103" s="18"/>
      <c r="H103" s="19" t="s">
        <v>261</v>
      </c>
    </row>
    <row r="104" spans="3:8" ht="27" thickBot="1" x14ac:dyDescent="0.45">
      <c r="C104" s="18"/>
      <c r="D104" s="212"/>
      <c r="H104" s="211">
        <f>SUM(D91+E91+F91+G91+H91)</f>
        <v>9348.3436999999994</v>
      </c>
    </row>
    <row r="105" spans="3:8" ht="16.5" thickTop="1" thickBot="1" x14ac:dyDescent="0.3">
      <c r="C105" s="18"/>
      <c r="D105" s="18"/>
    </row>
    <row r="106" spans="3:8" ht="15.75" thickTop="1" x14ac:dyDescent="0.25">
      <c r="C106" s="18"/>
      <c r="D106" s="18"/>
      <c r="H106" s="19" t="s">
        <v>262</v>
      </c>
    </row>
    <row r="107" spans="3:8" ht="27" thickBot="1" x14ac:dyDescent="0.45">
      <c r="C107" s="18"/>
      <c r="D107" s="18"/>
      <c r="H107" s="211">
        <f>H101-H104</f>
        <v>18356.923999999999</v>
      </c>
    </row>
    <row r="108" spans="3:8" ht="27" thickTop="1" x14ac:dyDescent="0.4">
      <c r="C108" s="18"/>
      <c r="D108" s="212"/>
    </row>
  </sheetData>
  <printOptions horizontalCentered="1" verticalCentered="1"/>
  <pageMargins left="0.23622047244094491" right="0.23622047244094491" top="0" bottom="0" header="0.31496062992125984" footer="0.31496062992125984"/>
  <pageSetup paperSize="8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171"/>
  <sheetViews>
    <sheetView zoomScaleNormal="100" workbookViewId="0">
      <pane ySplit="1" topLeftCell="A71" activePane="bottomLeft" state="frozen"/>
      <selection pane="bottomLeft" activeCell="F25" sqref="F25"/>
    </sheetView>
  </sheetViews>
  <sheetFormatPr defaultRowHeight="15" x14ac:dyDescent="0.25"/>
  <cols>
    <col min="1" max="1" width="13.42578125" style="220" bestFit="1" customWidth="1"/>
    <col min="2" max="2" width="22.28515625" style="220" bestFit="1" customWidth="1"/>
    <col min="3" max="3" width="30.28515625" style="267" bestFit="1" customWidth="1"/>
    <col min="4" max="4" width="8.28515625" style="224" bestFit="1" customWidth="1"/>
    <col min="5" max="5" width="14" style="224" bestFit="1" customWidth="1"/>
    <col min="6" max="6" width="11.28515625" style="224" customWidth="1"/>
    <col min="7" max="7" width="10.42578125" style="225" customWidth="1"/>
    <col min="8" max="8" width="8.42578125" style="225" customWidth="1"/>
    <col min="9" max="9" width="20.7109375" style="226" customWidth="1"/>
    <col min="10" max="10" width="10.140625" style="226" bestFit="1" customWidth="1"/>
    <col min="11" max="11" width="16" style="225" bestFit="1" customWidth="1"/>
    <col min="12" max="12" width="20.7109375" style="227" customWidth="1"/>
    <col min="13" max="204" width="9.140625" style="220"/>
    <col min="205" max="205" width="13.42578125" style="220" bestFit="1" customWidth="1"/>
    <col min="206" max="206" width="22.28515625" style="220" bestFit="1" customWidth="1"/>
    <col min="207" max="207" width="27.5703125" style="220" bestFit="1" customWidth="1"/>
    <col min="208" max="208" width="9.7109375" style="220" bestFit="1" customWidth="1"/>
    <col min="209" max="210" width="9.7109375" style="220" customWidth="1"/>
    <col min="211" max="211" width="14.140625" style="220" customWidth="1"/>
    <col min="212" max="212" width="15.42578125" style="220" bestFit="1" customWidth="1"/>
    <col min="213" max="213" width="15.140625" style="220" bestFit="1" customWidth="1"/>
    <col min="214" max="215" width="11.28515625" style="220" bestFit="1" customWidth="1"/>
    <col min="216" max="216" width="12" style="220" customWidth="1"/>
    <col min="217" max="217" width="13.140625" style="220" customWidth="1"/>
    <col min="218" max="223" width="7.7109375" style="220" customWidth="1"/>
    <col min="224" max="224" width="8.5703125" style="220" bestFit="1" customWidth="1"/>
    <col min="225" max="226" width="7.7109375" style="220" customWidth="1"/>
    <col min="227" max="227" width="8.5703125" style="220" bestFit="1" customWidth="1"/>
    <col min="228" max="228" width="7.7109375" style="220" customWidth="1"/>
    <col min="229" max="460" width="9.140625" style="220"/>
    <col min="461" max="461" width="13.42578125" style="220" bestFit="1" customWidth="1"/>
    <col min="462" max="462" width="22.28515625" style="220" bestFit="1" customWidth="1"/>
    <col min="463" max="463" width="27.5703125" style="220" bestFit="1" customWidth="1"/>
    <col min="464" max="464" width="9.7109375" style="220" bestFit="1" customWidth="1"/>
    <col min="465" max="466" width="9.7109375" style="220" customWidth="1"/>
    <col min="467" max="467" width="14.140625" style="220" customWidth="1"/>
    <col min="468" max="468" width="15.42578125" style="220" bestFit="1" customWidth="1"/>
    <col min="469" max="469" width="15.140625" style="220" bestFit="1" customWidth="1"/>
    <col min="470" max="471" width="11.28515625" style="220" bestFit="1" customWidth="1"/>
    <col min="472" max="472" width="12" style="220" customWidth="1"/>
    <col min="473" max="473" width="13.140625" style="220" customWidth="1"/>
    <col min="474" max="479" width="7.7109375" style="220" customWidth="1"/>
    <col min="480" max="480" width="8.5703125" style="220" bestFit="1" customWidth="1"/>
    <col min="481" max="482" width="7.7109375" style="220" customWidth="1"/>
    <col min="483" max="483" width="8.5703125" style="220" bestFit="1" customWidth="1"/>
    <col min="484" max="484" width="7.7109375" style="220" customWidth="1"/>
    <col min="485" max="716" width="9.140625" style="220"/>
    <col min="717" max="717" width="13.42578125" style="220" bestFit="1" customWidth="1"/>
    <col min="718" max="718" width="22.28515625" style="220" bestFit="1" customWidth="1"/>
    <col min="719" max="719" width="27.5703125" style="220" bestFit="1" customWidth="1"/>
    <col min="720" max="720" width="9.7109375" style="220" bestFit="1" customWidth="1"/>
    <col min="721" max="722" width="9.7109375" style="220" customWidth="1"/>
    <col min="723" max="723" width="14.140625" style="220" customWidth="1"/>
    <col min="724" max="724" width="15.42578125" style="220" bestFit="1" customWidth="1"/>
    <col min="725" max="725" width="15.140625" style="220" bestFit="1" customWidth="1"/>
    <col min="726" max="727" width="11.28515625" style="220" bestFit="1" customWidth="1"/>
    <col min="728" max="728" width="12" style="220" customWidth="1"/>
    <col min="729" max="729" width="13.140625" style="220" customWidth="1"/>
    <col min="730" max="735" width="7.7109375" style="220" customWidth="1"/>
    <col min="736" max="736" width="8.5703125" style="220" bestFit="1" customWidth="1"/>
    <col min="737" max="738" width="7.7109375" style="220" customWidth="1"/>
    <col min="739" max="739" width="8.5703125" style="220" bestFit="1" customWidth="1"/>
    <col min="740" max="740" width="7.7109375" style="220" customWidth="1"/>
    <col min="741" max="972" width="9.140625" style="220"/>
    <col min="973" max="973" width="13.42578125" style="220" bestFit="1" customWidth="1"/>
    <col min="974" max="974" width="22.28515625" style="220" bestFit="1" customWidth="1"/>
    <col min="975" max="975" width="27.5703125" style="220" bestFit="1" customWidth="1"/>
    <col min="976" max="976" width="9.7109375" style="220" bestFit="1" customWidth="1"/>
    <col min="977" max="978" width="9.7109375" style="220" customWidth="1"/>
    <col min="979" max="979" width="14.140625" style="220" customWidth="1"/>
    <col min="980" max="980" width="15.42578125" style="220" bestFit="1" customWidth="1"/>
    <col min="981" max="981" width="15.140625" style="220" bestFit="1" customWidth="1"/>
    <col min="982" max="983" width="11.28515625" style="220" bestFit="1" customWidth="1"/>
    <col min="984" max="984" width="12" style="220" customWidth="1"/>
    <col min="985" max="985" width="13.140625" style="220" customWidth="1"/>
    <col min="986" max="991" width="7.7109375" style="220" customWidth="1"/>
    <col min="992" max="992" width="8.5703125" style="220" bestFit="1" customWidth="1"/>
    <col min="993" max="994" width="7.7109375" style="220" customWidth="1"/>
    <col min="995" max="995" width="8.5703125" style="220" bestFit="1" customWidth="1"/>
    <col min="996" max="996" width="7.7109375" style="220" customWidth="1"/>
    <col min="997" max="1228" width="9.140625" style="220"/>
    <col min="1229" max="1229" width="13.42578125" style="220" bestFit="1" customWidth="1"/>
    <col min="1230" max="1230" width="22.28515625" style="220" bestFit="1" customWidth="1"/>
    <col min="1231" max="1231" width="27.5703125" style="220" bestFit="1" customWidth="1"/>
    <col min="1232" max="1232" width="9.7109375" style="220" bestFit="1" customWidth="1"/>
    <col min="1233" max="1234" width="9.7109375" style="220" customWidth="1"/>
    <col min="1235" max="1235" width="14.140625" style="220" customWidth="1"/>
    <col min="1236" max="1236" width="15.42578125" style="220" bestFit="1" customWidth="1"/>
    <col min="1237" max="1237" width="15.140625" style="220" bestFit="1" customWidth="1"/>
    <col min="1238" max="1239" width="11.28515625" style="220" bestFit="1" customWidth="1"/>
    <col min="1240" max="1240" width="12" style="220" customWidth="1"/>
    <col min="1241" max="1241" width="13.140625" style="220" customWidth="1"/>
    <col min="1242" max="1247" width="7.7109375" style="220" customWidth="1"/>
    <col min="1248" max="1248" width="8.5703125" style="220" bestFit="1" customWidth="1"/>
    <col min="1249" max="1250" width="7.7109375" style="220" customWidth="1"/>
    <col min="1251" max="1251" width="8.5703125" style="220" bestFit="1" customWidth="1"/>
    <col min="1252" max="1252" width="7.7109375" style="220" customWidth="1"/>
    <col min="1253" max="1484" width="9.140625" style="220"/>
    <col min="1485" max="1485" width="13.42578125" style="220" bestFit="1" customWidth="1"/>
    <col min="1486" max="1486" width="22.28515625" style="220" bestFit="1" customWidth="1"/>
    <col min="1487" max="1487" width="27.5703125" style="220" bestFit="1" customWidth="1"/>
    <col min="1488" max="1488" width="9.7109375" style="220" bestFit="1" customWidth="1"/>
    <col min="1489" max="1490" width="9.7109375" style="220" customWidth="1"/>
    <col min="1491" max="1491" width="14.140625" style="220" customWidth="1"/>
    <col min="1492" max="1492" width="15.42578125" style="220" bestFit="1" customWidth="1"/>
    <col min="1493" max="1493" width="15.140625" style="220" bestFit="1" customWidth="1"/>
    <col min="1494" max="1495" width="11.28515625" style="220" bestFit="1" customWidth="1"/>
    <col min="1496" max="1496" width="12" style="220" customWidth="1"/>
    <col min="1497" max="1497" width="13.140625" style="220" customWidth="1"/>
    <col min="1498" max="1503" width="7.7109375" style="220" customWidth="1"/>
    <col min="1504" max="1504" width="8.5703125" style="220" bestFit="1" customWidth="1"/>
    <col min="1505" max="1506" width="7.7109375" style="220" customWidth="1"/>
    <col min="1507" max="1507" width="8.5703125" style="220" bestFit="1" customWidth="1"/>
    <col min="1508" max="1508" width="7.7109375" style="220" customWidth="1"/>
    <col min="1509" max="1740" width="9.140625" style="220"/>
    <col min="1741" max="1741" width="13.42578125" style="220" bestFit="1" customWidth="1"/>
    <col min="1742" max="1742" width="22.28515625" style="220" bestFit="1" customWidth="1"/>
    <col min="1743" max="1743" width="27.5703125" style="220" bestFit="1" customWidth="1"/>
    <col min="1744" max="1744" width="9.7109375" style="220" bestFit="1" customWidth="1"/>
    <col min="1745" max="1746" width="9.7109375" style="220" customWidth="1"/>
    <col min="1747" max="1747" width="14.140625" style="220" customWidth="1"/>
    <col min="1748" max="1748" width="15.42578125" style="220" bestFit="1" customWidth="1"/>
    <col min="1749" max="1749" width="15.140625" style="220" bestFit="1" customWidth="1"/>
    <col min="1750" max="1751" width="11.28515625" style="220" bestFit="1" customWidth="1"/>
    <col min="1752" max="1752" width="12" style="220" customWidth="1"/>
    <col min="1753" max="1753" width="13.140625" style="220" customWidth="1"/>
    <col min="1754" max="1759" width="7.7109375" style="220" customWidth="1"/>
    <col min="1760" max="1760" width="8.5703125" style="220" bestFit="1" customWidth="1"/>
    <col min="1761" max="1762" width="7.7109375" style="220" customWidth="1"/>
    <col min="1763" max="1763" width="8.5703125" style="220" bestFit="1" customWidth="1"/>
    <col min="1764" max="1764" width="7.7109375" style="220" customWidth="1"/>
    <col min="1765" max="1996" width="9.140625" style="220"/>
    <col min="1997" max="1997" width="13.42578125" style="220" bestFit="1" customWidth="1"/>
    <col min="1998" max="1998" width="22.28515625" style="220" bestFit="1" customWidth="1"/>
    <col min="1999" max="1999" width="27.5703125" style="220" bestFit="1" customWidth="1"/>
    <col min="2000" max="2000" width="9.7109375" style="220" bestFit="1" customWidth="1"/>
    <col min="2001" max="2002" width="9.7109375" style="220" customWidth="1"/>
    <col min="2003" max="2003" width="14.140625" style="220" customWidth="1"/>
    <col min="2004" max="2004" width="15.42578125" style="220" bestFit="1" customWidth="1"/>
    <col min="2005" max="2005" width="15.140625" style="220" bestFit="1" customWidth="1"/>
    <col min="2006" max="2007" width="11.28515625" style="220" bestFit="1" customWidth="1"/>
    <col min="2008" max="2008" width="12" style="220" customWidth="1"/>
    <col min="2009" max="2009" width="13.140625" style="220" customWidth="1"/>
    <col min="2010" max="2015" width="7.7109375" style="220" customWidth="1"/>
    <col min="2016" max="2016" width="8.5703125" style="220" bestFit="1" customWidth="1"/>
    <col min="2017" max="2018" width="7.7109375" style="220" customWidth="1"/>
    <col min="2019" max="2019" width="8.5703125" style="220" bestFit="1" customWidth="1"/>
    <col min="2020" max="2020" width="7.7109375" style="220" customWidth="1"/>
    <col min="2021" max="2252" width="9.140625" style="220"/>
    <col min="2253" max="2253" width="13.42578125" style="220" bestFit="1" customWidth="1"/>
    <col min="2254" max="2254" width="22.28515625" style="220" bestFit="1" customWidth="1"/>
    <col min="2255" max="2255" width="27.5703125" style="220" bestFit="1" customWidth="1"/>
    <col min="2256" max="2256" width="9.7109375" style="220" bestFit="1" customWidth="1"/>
    <col min="2257" max="2258" width="9.7109375" style="220" customWidth="1"/>
    <col min="2259" max="2259" width="14.140625" style="220" customWidth="1"/>
    <col min="2260" max="2260" width="15.42578125" style="220" bestFit="1" customWidth="1"/>
    <col min="2261" max="2261" width="15.140625" style="220" bestFit="1" customWidth="1"/>
    <col min="2262" max="2263" width="11.28515625" style="220" bestFit="1" customWidth="1"/>
    <col min="2264" max="2264" width="12" style="220" customWidth="1"/>
    <col min="2265" max="2265" width="13.140625" style="220" customWidth="1"/>
    <col min="2266" max="2271" width="7.7109375" style="220" customWidth="1"/>
    <col min="2272" max="2272" width="8.5703125" style="220" bestFit="1" customWidth="1"/>
    <col min="2273" max="2274" width="7.7109375" style="220" customWidth="1"/>
    <col min="2275" max="2275" width="8.5703125" style="220" bestFit="1" customWidth="1"/>
    <col min="2276" max="2276" width="7.7109375" style="220" customWidth="1"/>
    <col min="2277" max="2508" width="9.140625" style="220"/>
    <col min="2509" max="2509" width="13.42578125" style="220" bestFit="1" customWidth="1"/>
    <col min="2510" max="2510" width="22.28515625" style="220" bestFit="1" customWidth="1"/>
    <col min="2511" max="2511" width="27.5703125" style="220" bestFit="1" customWidth="1"/>
    <col min="2512" max="2512" width="9.7109375" style="220" bestFit="1" customWidth="1"/>
    <col min="2513" max="2514" width="9.7109375" style="220" customWidth="1"/>
    <col min="2515" max="2515" width="14.140625" style="220" customWidth="1"/>
    <col min="2516" max="2516" width="15.42578125" style="220" bestFit="1" customWidth="1"/>
    <col min="2517" max="2517" width="15.140625" style="220" bestFit="1" customWidth="1"/>
    <col min="2518" max="2519" width="11.28515625" style="220" bestFit="1" customWidth="1"/>
    <col min="2520" max="2520" width="12" style="220" customWidth="1"/>
    <col min="2521" max="2521" width="13.140625" style="220" customWidth="1"/>
    <col min="2522" max="2527" width="7.7109375" style="220" customWidth="1"/>
    <col min="2528" max="2528" width="8.5703125" style="220" bestFit="1" customWidth="1"/>
    <col min="2529" max="2530" width="7.7109375" style="220" customWidth="1"/>
    <col min="2531" max="2531" width="8.5703125" style="220" bestFit="1" customWidth="1"/>
    <col min="2532" max="2532" width="7.7109375" style="220" customWidth="1"/>
    <col min="2533" max="2764" width="9.140625" style="220"/>
    <col min="2765" max="2765" width="13.42578125" style="220" bestFit="1" customWidth="1"/>
    <col min="2766" max="2766" width="22.28515625" style="220" bestFit="1" customWidth="1"/>
    <col min="2767" max="2767" width="27.5703125" style="220" bestFit="1" customWidth="1"/>
    <col min="2768" max="2768" width="9.7109375" style="220" bestFit="1" customWidth="1"/>
    <col min="2769" max="2770" width="9.7109375" style="220" customWidth="1"/>
    <col min="2771" max="2771" width="14.140625" style="220" customWidth="1"/>
    <col min="2772" max="2772" width="15.42578125" style="220" bestFit="1" customWidth="1"/>
    <col min="2773" max="2773" width="15.140625" style="220" bestFit="1" customWidth="1"/>
    <col min="2774" max="2775" width="11.28515625" style="220" bestFit="1" customWidth="1"/>
    <col min="2776" max="2776" width="12" style="220" customWidth="1"/>
    <col min="2777" max="2777" width="13.140625" style="220" customWidth="1"/>
    <col min="2778" max="2783" width="7.7109375" style="220" customWidth="1"/>
    <col min="2784" max="2784" width="8.5703125" style="220" bestFit="1" customWidth="1"/>
    <col min="2785" max="2786" width="7.7109375" style="220" customWidth="1"/>
    <col min="2787" max="2787" width="8.5703125" style="220" bestFit="1" customWidth="1"/>
    <col min="2788" max="2788" width="7.7109375" style="220" customWidth="1"/>
    <col min="2789" max="3020" width="9.140625" style="220"/>
    <col min="3021" max="3021" width="13.42578125" style="220" bestFit="1" customWidth="1"/>
    <col min="3022" max="3022" width="22.28515625" style="220" bestFit="1" customWidth="1"/>
    <col min="3023" max="3023" width="27.5703125" style="220" bestFit="1" customWidth="1"/>
    <col min="3024" max="3024" width="9.7109375" style="220" bestFit="1" customWidth="1"/>
    <col min="3025" max="3026" width="9.7109375" style="220" customWidth="1"/>
    <col min="3027" max="3027" width="14.140625" style="220" customWidth="1"/>
    <col min="3028" max="3028" width="15.42578125" style="220" bestFit="1" customWidth="1"/>
    <col min="3029" max="3029" width="15.140625" style="220" bestFit="1" customWidth="1"/>
    <col min="3030" max="3031" width="11.28515625" style="220" bestFit="1" customWidth="1"/>
    <col min="3032" max="3032" width="12" style="220" customWidth="1"/>
    <col min="3033" max="3033" width="13.140625" style="220" customWidth="1"/>
    <col min="3034" max="3039" width="7.7109375" style="220" customWidth="1"/>
    <col min="3040" max="3040" width="8.5703125" style="220" bestFit="1" customWidth="1"/>
    <col min="3041" max="3042" width="7.7109375" style="220" customWidth="1"/>
    <col min="3043" max="3043" width="8.5703125" style="220" bestFit="1" customWidth="1"/>
    <col min="3044" max="3044" width="7.7109375" style="220" customWidth="1"/>
    <col min="3045" max="3276" width="9.140625" style="220"/>
    <col min="3277" max="3277" width="13.42578125" style="220" bestFit="1" customWidth="1"/>
    <col min="3278" max="3278" width="22.28515625" style="220" bestFit="1" customWidth="1"/>
    <col min="3279" max="3279" width="27.5703125" style="220" bestFit="1" customWidth="1"/>
    <col min="3280" max="3280" width="9.7109375" style="220" bestFit="1" customWidth="1"/>
    <col min="3281" max="3282" width="9.7109375" style="220" customWidth="1"/>
    <col min="3283" max="3283" width="14.140625" style="220" customWidth="1"/>
    <col min="3284" max="3284" width="15.42578125" style="220" bestFit="1" customWidth="1"/>
    <col min="3285" max="3285" width="15.140625" style="220" bestFit="1" customWidth="1"/>
    <col min="3286" max="3287" width="11.28515625" style="220" bestFit="1" customWidth="1"/>
    <col min="3288" max="3288" width="12" style="220" customWidth="1"/>
    <col min="3289" max="3289" width="13.140625" style="220" customWidth="1"/>
    <col min="3290" max="3295" width="7.7109375" style="220" customWidth="1"/>
    <col min="3296" max="3296" width="8.5703125" style="220" bestFit="1" customWidth="1"/>
    <col min="3297" max="3298" width="7.7109375" style="220" customWidth="1"/>
    <col min="3299" max="3299" width="8.5703125" style="220" bestFit="1" customWidth="1"/>
    <col min="3300" max="3300" width="7.7109375" style="220" customWidth="1"/>
    <col min="3301" max="3532" width="9.140625" style="220"/>
    <col min="3533" max="3533" width="13.42578125" style="220" bestFit="1" customWidth="1"/>
    <col min="3534" max="3534" width="22.28515625" style="220" bestFit="1" customWidth="1"/>
    <col min="3535" max="3535" width="27.5703125" style="220" bestFit="1" customWidth="1"/>
    <col min="3536" max="3536" width="9.7109375" style="220" bestFit="1" customWidth="1"/>
    <col min="3537" max="3538" width="9.7109375" style="220" customWidth="1"/>
    <col min="3539" max="3539" width="14.140625" style="220" customWidth="1"/>
    <col min="3540" max="3540" width="15.42578125" style="220" bestFit="1" customWidth="1"/>
    <col min="3541" max="3541" width="15.140625" style="220" bestFit="1" customWidth="1"/>
    <col min="3542" max="3543" width="11.28515625" style="220" bestFit="1" customWidth="1"/>
    <col min="3544" max="3544" width="12" style="220" customWidth="1"/>
    <col min="3545" max="3545" width="13.140625" style="220" customWidth="1"/>
    <col min="3546" max="3551" width="7.7109375" style="220" customWidth="1"/>
    <col min="3552" max="3552" width="8.5703125" style="220" bestFit="1" customWidth="1"/>
    <col min="3553" max="3554" width="7.7109375" style="220" customWidth="1"/>
    <col min="3555" max="3555" width="8.5703125" style="220" bestFit="1" customWidth="1"/>
    <col min="3556" max="3556" width="7.7109375" style="220" customWidth="1"/>
    <col min="3557" max="3788" width="9.140625" style="220"/>
    <col min="3789" max="3789" width="13.42578125" style="220" bestFit="1" customWidth="1"/>
    <col min="3790" max="3790" width="22.28515625" style="220" bestFit="1" customWidth="1"/>
    <col min="3791" max="3791" width="27.5703125" style="220" bestFit="1" customWidth="1"/>
    <col min="3792" max="3792" width="9.7109375" style="220" bestFit="1" customWidth="1"/>
    <col min="3793" max="3794" width="9.7109375" style="220" customWidth="1"/>
    <col min="3795" max="3795" width="14.140625" style="220" customWidth="1"/>
    <col min="3796" max="3796" width="15.42578125" style="220" bestFit="1" customWidth="1"/>
    <col min="3797" max="3797" width="15.140625" style="220" bestFit="1" customWidth="1"/>
    <col min="3798" max="3799" width="11.28515625" style="220" bestFit="1" customWidth="1"/>
    <col min="3800" max="3800" width="12" style="220" customWidth="1"/>
    <col min="3801" max="3801" width="13.140625" style="220" customWidth="1"/>
    <col min="3802" max="3807" width="7.7109375" style="220" customWidth="1"/>
    <col min="3808" max="3808" width="8.5703125" style="220" bestFit="1" customWidth="1"/>
    <col min="3809" max="3810" width="7.7109375" style="220" customWidth="1"/>
    <col min="3811" max="3811" width="8.5703125" style="220" bestFit="1" customWidth="1"/>
    <col min="3812" max="3812" width="7.7109375" style="220" customWidth="1"/>
    <col min="3813" max="4044" width="9.140625" style="220"/>
    <col min="4045" max="4045" width="13.42578125" style="220" bestFit="1" customWidth="1"/>
    <col min="4046" max="4046" width="22.28515625" style="220" bestFit="1" customWidth="1"/>
    <col min="4047" max="4047" width="27.5703125" style="220" bestFit="1" customWidth="1"/>
    <col min="4048" max="4048" width="9.7109375" style="220" bestFit="1" customWidth="1"/>
    <col min="4049" max="4050" width="9.7109375" style="220" customWidth="1"/>
    <col min="4051" max="4051" width="14.140625" style="220" customWidth="1"/>
    <col min="4052" max="4052" width="15.42578125" style="220" bestFit="1" customWidth="1"/>
    <col min="4053" max="4053" width="15.140625" style="220" bestFit="1" customWidth="1"/>
    <col min="4054" max="4055" width="11.28515625" style="220" bestFit="1" customWidth="1"/>
    <col min="4056" max="4056" width="12" style="220" customWidth="1"/>
    <col min="4057" max="4057" width="13.140625" style="220" customWidth="1"/>
    <col min="4058" max="4063" width="7.7109375" style="220" customWidth="1"/>
    <col min="4064" max="4064" width="8.5703125" style="220" bestFit="1" customWidth="1"/>
    <col min="4065" max="4066" width="7.7109375" style="220" customWidth="1"/>
    <col min="4067" max="4067" width="8.5703125" style="220" bestFit="1" customWidth="1"/>
    <col min="4068" max="4068" width="7.7109375" style="220" customWidth="1"/>
    <col min="4069" max="4300" width="9.140625" style="220"/>
    <col min="4301" max="4301" width="13.42578125" style="220" bestFit="1" customWidth="1"/>
    <col min="4302" max="4302" width="22.28515625" style="220" bestFit="1" customWidth="1"/>
    <col min="4303" max="4303" width="27.5703125" style="220" bestFit="1" customWidth="1"/>
    <col min="4304" max="4304" width="9.7109375" style="220" bestFit="1" customWidth="1"/>
    <col min="4305" max="4306" width="9.7109375" style="220" customWidth="1"/>
    <col min="4307" max="4307" width="14.140625" style="220" customWidth="1"/>
    <col min="4308" max="4308" width="15.42578125" style="220" bestFit="1" customWidth="1"/>
    <col min="4309" max="4309" width="15.140625" style="220" bestFit="1" customWidth="1"/>
    <col min="4310" max="4311" width="11.28515625" style="220" bestFit="1" customWidth="1"/>
    <col min="4312" max="4312" width="12" style="220" customWidth="1"/>
    <col min="4313" max="4313" width="13.140625" style="220" customWidth="1"/>
    <col min="4314" max="4319" width="7.7109375" style="220" customWidth="1"/>
    <col min="4320" max="4320" width="8.5703125" style="220" bestFit="1" customWidth="1"/>
    <col min="4321" max="4322" width="7.7109375" style="220" customWidth="1"/>
    <col min="4323" max="4323" width="8.5703125" style="220" bestFit="1" customWidth="1"/>
    <col min="4324" max="4324" width="7.7109375" style="220" customWidth="1"/>
    <col min="4325" max="4556" width="9.140625" style="220"/>
    <col min="4557" max="4557" width="13.42578125" style="220" bestFit="1" customWidth="1"/>
    <col min="4558" max="4558" width="22.28515625" style="220" bestFit="1" customWidth="1"/>
    <col min="4559" max="4559" width="27.5703125" style="220" bestFit="1" customWidth="1"/>
    <col min="4560" max="4560" width="9.7109375" style="220" bestFit="1" customWidth="1"/>
    <col min="4561" max="4562" width="9.7109375" style="220" customWidth="1"/>
    <col min="4563" max="4563" width="14.140625" style="220" customWidth="1"/>
    <col min="4564" max="4564" width="15.42578125" style="220" bestFit="1" customWidth="1"/>
    <col min="4565" max="4565" width="15.140625" style="220" bestFit="1" customWidth="1"/>
    <col min="4566" max="4567" width="11.28515625" style="220" bestFit="1" customWidth="1"/>
    <col min="4568" max="4568" width="12" style="220" customWidth="1"/>
    <col min="4569" max="4569" width="13.140625" style="220" customWidth="1"/>
    <col min="4570" max="4575" width="7.7109375" style="220" customWidth="1"/>
    <col min="4576" max="4576" width="8.5703125" style="220" bestFit="1" customWidth="1"/>
    <col min="4577" max="4578" width="7.7109375" style="220" customWidth="1"/>
    <col min="4579" max="4579" width="8.5703125" style="220" bestFit="1" customWidth="1"/>
    <col min="4580" max="4580" width="7.7109375" style="220" customWidth="1"/>
    <col min="4581" max="4812" width="9.140625" style="220"/>
    <col min="4813" max="4813" width="13.42578125" style="220" bestFit="1" customWidth="1"/>
    <col min="4814" max="4814" width="22.28515625" style="220" bestFit="1" customWidth="1"/>
    <col min="4815" max="4815" width="27.5703125" style="220" bestFit="1" customWidth="1"/>
    <col min="4816" max="4816" width="9.7109375" style="220" bestFit="1" customWidth="1"/>
    <col min="4817" max="4818" width="9.7109375" style="220" customWidth="1"/>
    <col min="4819" max="4819" width="14.140625" style="220" customWidth="1"/>
    <col min="4820" max="4820" width="15.42578125" style="220" bestFit="1" customWidth="1"/>
    <col min="4821" max="4821" width="15.140625" style="220" bestFit="1" customWidth="1"/>
    <col min="4822" max="4823" width="11.28515625" style="220" bestFit="1" customWidth="1"/>
    <col min="4824" max="4824" width="12" style="220" customWidth="1"/>
    <col min="4825" max="4825" width="13.140625" style="220" customWidth="1"/>
    <col min="4826" max="4831" width="7.7109375" style="220" customWidth="1"/>
    <col min="4832" max="4832" width="8.5703125" style="220" bestFit="1" customWidth="1"/>
    <col min="4833" max="4834" width="7.7109375" style="220" customWidth="1"/>
    <col min="4835" max="4835" width="8.5703125" style="220" bestFit="1" customWidth="1"/>
    <col min="4836" max="4836" width="7.7109375" style="220" customWidth="1"/>
    <col min="4837" max="5068" width="9.140625" style="220"/>
    <col min="5069" max="5069" width="13.42578125" style="220" bestFit="1" customWidth="1"/>
    <col min="5070" max="5070" width="22.28515625" style="220" bestFit="1" customWidth="1"/>
    <col min="5071" max="5071" width="27.5703125" style="220" bestFit="1" customWidth="1"/>
    <col min="5072" max="5072" width="9.7109375" style="220" bestFit="1" customWidth="1"/>
    <col min="5073" max="5074" width="9.7109375" style="220" customWidth="1"/>
    <col min="5075" max="5075" width="14.140625" style="220" customWidth="1"/>
    <col min="5076" max="5076" width="15.42578125" style="220" bestFit="1" customWidth="1"/>
    <col min="5077" max="5077" width="15.140625" style="220" bestFit="1" customWidth="1"/>
    <col min="5078" max="5079" width="11.28515625" style="220" bestFit="1" customWidth="1"/>
    <col min="5080" max="5080" width="12" style="220" customWidth="1"/>
    <col min="5081" max="5081" width="13.140625" style="220" customWidth="1"/>
    <col min="5082" max="5087" width="7.7109375" style="220" customWidth="1"/>
    <col min="5088" max="5088" width="8.5703125" style="220" bestFit="1" customWidth="1"/>
    <col min="5089" max="5090" width="7.7109375" style="220" customWidth="1"/>
    <col min="5091" max="5091" width="8.5703125" style="220" bestFit="1" customWidth="1"/>
    <col min="5092" max="5092" width="7.7109375" style="220" customWidth="1"/>
    <col min="5093" max="5324" width="9.140625" style="220"/>
    <col min="5325" max="5325" width="13.42578125" style="220" bestFit="1" customWidth="1"/>
    <col min="5326" max="5326" width="22.28515625" style="220" bestFit="1" customWidth="1"/>
    <col min="5327" max="5327" width="27.5703125" style="220" bestFit="1" customWidth="1"/>
    <col min="5328" max="5328" width="9.7109375" style="220" bestFit="1" customWidth="1"/>
    <col min="5329" max="5330" width="9.7109375" style="220" customWidth="1"/>
    <col min="5331" max="5331" width="14.140625" style="220" customWidth="1"/>
    <col min="5332" max="5332" width="15.42578125" style="220" bestFit="1" customWidth="1"/>
    <col min="5333" max="5333" width="15.140625" style="220" bestFit="1" customWidth="1"/>
    <col min="5334" max="5335" width="11.28515625" style="220" bestFit="1" customWidth="1"/>
    <col min="5336" max="5336" width="12" style="220" customWidth="1"/>
    <col min="5337" max="5337" width="13.140625" style="220" customWidth="1"/>
    <col min="5338" max="5343" width="7.7109375" style="220" customWidth="1"/>
    <col min="5344" max="5344" width="8.5703125" style="220" bestFit="1" customWidth="1"/>
    <col min="5345" max="5346" width="7.7109375" style="220" customWidth="1"/>
    <col min="5347" max="5347" width="8.5703125" style="220" bestFit="1" customWidth="1"/>
    <col min="5348" max="5348" width="7.7109375" style="220" customWidth="1"/>
    <col min="5349" max="5580" width="9.140625" style="220"/>
    <col min="5581" max="5581" width="13.42578125" style="220" bestFit="1" customWidth="1"/>
    <col min="5582" max="5582" width="22.28515625" style="220" bestFit="1" customWidth="1"/>
    <col min="5583" max="5583" width="27.5703125" style="220" bestFit="1" customWidth="1"/>
    <col min="5584" max="5584" width="9.7109375" style="220" bestFit="1" customWidth="1"/>
    <col min="5585" max="5586" width="9.7109375" style="220" customWidth="1"/>
    <col min="5587" max="5587" width="14.140625" style="220" customWidth="1"/>
    <col min="5588" max="5588" width="15.42578125" style="220" bestFit="1" customWidth="1"/>
    <col min="5589" max="5589" width="15.140625" style="220" bestFit="1" customWidth="1"/>
    <col min="5590" max="5591" width="11.28515625" style="220" bestFit="1" customWidth="1"/>
    <col min="5592" max="5592" width="12" style="220" customWidth="1"/>
    <col min="5593" max="5593" width="13.140625" style="220" customWidth="1"/>
    <col min="5594" max="5599" width="7.7109375" style="220" customWidth="1"/>
    <col min="5600" max="5600" width="8.5703125" style="220" bestFit="1" customWidth="1"/>
    <col min="5601" max="5602" width="7.7109375" style="220" customWidth="1"/>
    <col min="5603" max="5603" width="8.5703125" style="220" bestFit="1" customWidth="1"/>
    <col min="5604" max="5604" width="7.7109375" style="220" customWidth="1"/>
    <col min="5605" max="5836" width="9.140625" style="220"/>
    <col min="5837" max="5837" width="13.42578125" style="220" bestFit="1" customWidth="1"/>
    <col min="5838" max="5838" width="22.28515625" style="220" bestFit="1" customWidth="1"/>
    <col min="5839" max="5839" width="27.5703125" style="220" bestFit="1" customWidth="1"/>
    <col min="5840" max="5840" width="9.7109375" style="220" bestFit="1" customWidth="1"/>
    <col min="5841" max="5842" width="9.7109375" style="220" customWidth="1"/>
    <col min="5843" max="5843" width="14.140625" style="220" customWidth="1"/>
    <col min="5844" max="5844" width="15.42578125" style="220" bestFit="1" customWidth="1"/>
    <col min="5845" max="5845" width="15.140625" style="220" bestFit="1" customWidth="1"/>
    <col min="5846" max="5847" width="11.28515625" style="220" bestFit="1" customWidth="1"/>
    <col min="5848" max="5848" width="12" style="220" customWidth="1"/>
    <col min="5849" max="5849" width="13.140625" style="220" customWidth="1"/>
    <col min="5850" max="5855" width="7.7109375" style="220" customWidth="1"/>
    <col min="5856" max="5856" width="8.5703125" style="220" bestFit="1" customWidth="1"/>
    <col min="5857" max="5858" width="7.7109375" style="220" customWidth="1"/>
    <col min="5859" max="5859" width="8.5703125" style="220" bestFit="1" customWidth="1"/>
    <col min="5860" max="5860" width="7.7109375" style="220" customWidth="1"/>
    <col min="5861" max="6092" width="9.140625" style="220"/>
    <col min="6093" max="6093" width="13.42578125" style="220" bestFit="1" customWidth="1"/>
    <col min="6094" max="6094" width="22.28515625" style="220" bestFit="1" customWidth="1"/>
    <col min="6095" max="6095" width="27.5703125" style="220" bestFit="1" customWidth="1"/>
    <col min="6096" max="6096" width="9.7109375" style="220" bestFit="1" customWidth="1"/>
    <col min="6097" max="6098" width="9.7109375" style="220" customWidth="1"/>
    <col min="6099" max="6099" width="14.140625" style="220" customWidth="1"/>
    <col min="6100" max="6100" width="15.42578125" style="220" bestFit="1" customWidth="1"/>
    <col min="6101" max="6101" width="15.140625" style="220" bestFit="1" customWidth="1"/>
    <col min="6102" max="6103" width="11.28515625" style="220" bestFit="1" customWidth="1"/>
    <col min="6104" max="6104" width="12" style="220" customWidth="1"/>
    <col min="6105" max="6105" width="13.140625" style="220" customWidth="1"/>
    <col min="6106" max="6111" width="7.7109375" style="220" customWidth="1"/>
    <col min="6112" max="6112" width="8.5703125" style="220" bestFit="1" customWidth="1"/>
    <col min="6113" max="6114" width="7.7109375" style="220" customWidth="1"/>
    <col min="6115" max="6115" width="8.5703125" style="220" bestFit="1" customWidth="1"/>
    <col min="6116" max="6116" width="7.7109375" style="220" customWidth="1"/>
    <col min="6117" max="6348" width="9.140625" style="220"/>
    <col min="6349" max="6349" width="13.42578125" style="220" bestFit="1" customWidth="1"/>
    <col min="6350" max="6350" width="22.28515625" style="220" bestFit="1" customWidth="1"/>
    <col min="6351" max="6351" width="27.5703125" style="220" bestFit="1" customWidth="1"/>
    <col min="6352" max="6352" width="9.7109375" style="220" bestFit="1" customWidth="1"/>
    <col min="6353" max="6354" width="9.7109375" style="220" customWidth="1"/>
    <col min="6355" max="6355" width="14.140625" style="220" customWidth="1"/>
    <col min="6356" max="6356" width="15.42578125" style="220" bestFit="1" customWidth="1"/>
    <col min="6357" max="6357" width="15.140625" style="220" bestFit="1" customWidth="1"/>
    <col min="6358" max="6359" width="11.28515625" style="220" bestFit="1" customWidth="1"/>
    <col min="6360" max="6360" width="12" style="220" customWidth="1"/>
    <col min="6361" max="6361" width="13.140625" style="220" customWidth="1"/>
    <col min="6362" max="6367" width="7.7109375" style="220" customWidth="1"/>
    <col min="6368" max="6368" width="8.5703125" style="220" bestFit="1" customWidth="1"/>
    <col min="6369" max="6370" width="7.7109375" style="220" customWidth="1"/>
    <col min="6371" max="6371" width="8.5703125" style="220" bestFit="1" customWidth="1"/>
    <col min="6372" max="6372" width="7.7109375" style="220" customWidth="1"/>
    <col min="6373" max="6604" width="9.140625" style="220"/>
    <col min="6605" max="6605" width="13.42578125" style="220" bestFit="1" customWidth="1"/>
    <col min="6606" max="6606" width="22.28515625" style="220" bestFit="1" customWidth="1"/>
    <col min="6607" max="6607" width="27.5703125" style="220" bestFit="1" customWidth="1"/>
    <col min="6608" max="6608" width="9.7109375" style="220" bestFit="1" customWidth="1"/>
    <col min="6609" max="6610" width="9.7109375" style="220" customWidth="1"/>
    <col min="6611" max="6611" width="14.140625" style="220" customWidth="1"/>
    <col min="6612" max="6612" width="15.42578125" style="220" bestFit="1" customWidth="1"/>
    <col min="6613" max="6613" width="15.140625" style="220" bestFit="1" customWidth="1"/>
    <col min="6614" max="6615" width="11.28515625" style="220" bestFit="1" customWidth="1"/>
    <col min="6616" max="6616" width="12" style="220" customWidth="1"/>
    <col min="6617" max="6617" width="13.140625" style="220" customWidth="1"/>
    <col min="6618" max="6623" width="7.7109375" style="220" customWidth="1"/>
    <col min="6624" max="6624" width="8.5703125" style="220" bestFit="1" customWidth="1"/>
    <col min="6625" max="6626" width="7.7109375" style="220" customWidth="1"/>
    <col min="6627" max="6627" width="8.5703125" style="220" bestFit="1" customWidth="1"/>
    <col min="6628" max="6628" width="7.7109375" style="220" customWidth="1"/>
    <col min="6629" max="6860" width="9.140625" style="220"/>
    <col min="6861" max="6861" width="13.42578125" style="220" bestFit="1" customWidth="1"/>
    <col min="6862" max="6862" width="22.28515625" style="220" bestFit="1" customWidth="1"/>
    <col min="6863" max="6863" width="27.5703125" style="220" bestFit="1" customWidth="1"/>
    <col min="6864" max="6864" width="9.7109375" style="220" bestFit="1" customWidth="1"/>
    <col min="6865" max="6866" width="9.7109375" style="220" customWidth="1"/>
    <col min="6867" max="6867" width="14.140625" style="220" customWidth="1"/>
    <col min="6868" max="6868" width="15.42578125" style="220" bestFit="1" customWidth="1"/>
    <col min="6869" max="6869" width="15.140625" style="220" bestFit="1" customWidth="1"/>
    <col min="6870" max="6871" width="11.28515625" style="220" bestFit="1" customWidth="1"/>
    <col min="6872" max="6872" width="12" style="220" customWidth="1"/>
    <col min="6873" max="6873" width="13.140625" style="220" customWidth="1"/>
    <col min="6874" max="6879" width="7.7109375" style="220" customWidth="1"/>
    <col min="6880" max="6880" width="8.5703125" style="220" bestFit="1" customWidth="1"/>
    <col min="6881" max="6882" width="7.7109375" style="220" customWidth="1"/>
    <col min="6883" max="6883" width="8.5703125" style="220" bestFit="1" customWidth="1"/>
    <col min="6884" max="6884" width="7.7109375" style="220" customWidth="1"/>
    <col min="6885" max="7116" width="9.140625" style="220"/>
    <col min="7117" max="7117" width="13.42578125" style="220" bestFit="1" customWidth="1"/>
    <col min="7118" max="7118" width="22.28515625" style="220" bestFit="1" customWidth="1"/>
    <col min="7119" max="7119" width="27.5703125" style="220" bestFit="1" customWidth="1"/>
    <col min="7120" max="7120" width="9.7109375" style="220" bestFit="1" customWidth="1"/>
    <col min="7121" max="7122" width="9.7109375" style="220" customWidth="1"/>
    <col min="7123" max="7123" width="14.140625" style="220" customWidth="1"/>
    <col min="7124" max="7124" width="15.42578125" style="220" bestFit="1" customWidth="1"/>
    <col min="7125" max="7125" width="15.140625" style="220" bestFit="1" customWidth="1"/>
    <col min="7126" max="7127" width="11.28515625" style="220" bestFit="1" customWidth="1"/>
    <col min="7128" max="7128" width="12" style="220" customWidth="1"/>
    <col min="7129" max="7129" width="13.140625" style="220" customWidth="1"/>
    <col min="7130" max="7135" width="7.7109375" style="220" customWidth="1"/>
    <col min="7136" max="7136" width="8.5703125" style="220" bestFit="1" customWidth="1"/>
    <col min="7137" max="7138" width="7.7109375" style="220" customWidth="1"/>
    <col min="7139" max="7139" width="8.5703125" style="220" bestFit="1" customWidth="1"/>
    <col min="7140" max="7140" width="7.7109375" style="220" customWidth="1"/>
    <col min="7141" max="7372" width="9.140625" style="220"/>
    <col min="7373" max="7373" width="13.42578125" style="220" bestFit="1" customWidth="1"/>
    <col min="7374" max="7374" width="22.28515625" style="220" bestFit="1" customWidth="1"/>
    <col min="7375" max="7375" width="27.5703125" style="220" bestFit="1" customWidth="1"/>
    <col min="7376" max="7376" width="9.7109375" style="220" bestFit="1" customWidth="1"/>
    <col min="7377" max="7378" width="9.7109375" style="220" customWidth="1"/>
    <col min="7379" max="7379" width="14.140625" style="220" customWidth="1"/>
    <col min="7380" max="7380" width="15.42578125" style="220" bestFit="1" customWidth="1"/>
    <col min="7381" max="7381" width="15.140625" style="220" bestFit="1" customWidth="1"/>
    <col min="7382" max="7383" width="11.28515625" style="220" bestFit="1" customWidth="1"/>
    <col min="7384" max="7384" width="12" style="220" customWidth="1"/>
    <col min="7385" max="7385" width="13.140625" style="220" customWidth="1"/>
    <col min="7386" max="7391" width="7.7109375" style="220" customWidth="1"/>
    <col min="7392" max="7392" width="8.5703125" style="220" bestFit="1" customWidth="1"/>
    <col min="7393" max="7394" width="7.7109375" style="220" customWidth="1"/>
    <col min="7395" max="7395" width="8.5703125" style="220" bestFit="1" customWidth="1"/>
    <col min="7396" max="7396" width="7.7109375" style="220" customWidth="1"/>
    <col min="7397" max="7628" width="9.140625" style="220"/>
    <col min="7629" max="7629" width="13.42578125" style="220" bestFit="1" customWidth="1"/>
    <col min="7630" max="7630" width="22.28515625" style="220" bestFit="1" customWidth="1"/>
    <col min="7631" max="7631" width="27.5703125" style="220" bestFit="1" customWidth="1"/>
    <col min="7632" max="7632" width="9.7109375" style="220" bestFit="1" customWidth="1"/>
    <col min="7633" max="7634" width="9.7109375" style="220" customWidth="1"/>
    <col min="7635" max="7635" width="14.140625" style="220" customWidth="1"/>
    <col min="7636" max="7636" width="15.42578125" style="220" bestFit="1" customWidth="1"/>
    <col min="7637" max="7637" width="15.140625" style="220" bestFit="1" customWidth="1"/>
    <col min="7638" max="7639" width="11.28515625" style="220" bestFit="1" customWidth="1"/>
    <col min="7640" max="7640" width="12" style="220" customWidth="1"/>
    <col min="7641" max="7641" width="13.140625" style="220" customWidth="1"/>
    <col min="7642" max="7647" width="7.7109375" style="220" customWidth="1"/>
    <col min="7648" max="7648" width="8.5703125" style="220" bestFit="1" customWidth="1"/>
    <col min="7649" max="7650" width="7.7109375" style="220" customWidth="1"/>
    <col min="7651" max="7651" width="8.5703125" style="220" bestFit="1" customWidth="1"/>
    <col min="7652" max="7652" width="7.7109375" style="220" customWidth="1"/>
    <col min="7653" max="7884" width="9.140625" style="220"/>
    <col min="7885" max="7885" width="13.42578125" style="220" bestFit="1" customWidth="1"/>
    <col min="7886" max="7886" width="22.28515625" style="220" bestFit="1" customWidth="1"/>
    <col min="7887" max="7887" width="27.5703125" style="220" bestFit="1" customWidth="1"/>
    <col min="7888" max="7888" width="9.7109375" style="220" bestFit="1" customWidth="1"/>
    <col min="7889" max="7890" width="9.7109375" style="220" customWidth="1"/>
    <col min="7891" max="7891" width="14.140625" style="220" customWidth="1"/>
    <col min="7892" max="7892" width="15.42578125" style="220" bestFit="1" customWidth="1"/>
    <col min="7893" max="7893" width="15.140625" style="220" bestFit="1" customWidth="1"/>
    <col min="7894" max="7895" width="11.28515625" style="220" bestFit="1" customWidth="1"/>
    <col min="7896" max="7896" width="12" style="220" customWidth="1"/>
    <col min="7897" max="7897" width="13.140625" style="220" customWidth="1"/>
    <col min="7898" max="7903" width="7.7109375" style="220" customWidth="1"/>
    <col min="7904" max="7904" width="8.5703125" style="220" bestFit="1" customWidth="1"/>
    <col min="7905" max="7906" width="7.7109375" style="220" customWidth="1"/>
    <col min="7907" max="7907" width="8.5703125" style="220" bestFit="1" customWidth="1"/>
    <col min="7908" max="7908" width="7.7109375" style="220" customWidth="1"/>
    <col min="7909" max="8140" width="9.140625" style="220"/>
    <col min="8141" max="8141" width="13.42578125" style="220" bestFit="1" customWidth="1"/>
    <col min="8142" max="8142" width="22.28515625" style="220" bestFit="1" customWidth="1"/>
    <col min="8143" max="8143" width="27.5703125" style="220" bestFit="1" customWidth="1"/>
    <col min="8144" max="8144" width="9.7109375" style="220" bestFit="1" customWidth="1"/>
    <col min="8145" max="8146" width="9.7109375" style="220" customWidth="1"/>
    <col min="8147" max="8147" width="14.140625" style="220" customWidth="1"/>
    <col min="8148" max="8148" width="15.42578125" style="220" bestFit="1" customWidth="1"/>
    <col min="8149" max="8149" width="15.140625" style="220" bestFit="1" customWidth="1"/>
    <col min="8150" max="8151" width="11.28515625" style="220" bestFit="1" customWidth="1"/>
    <col min="8152" max="8152" width="12" style="220" customWidth="1"/>
    <col min="8153" max="8153" width="13.140625" style="220" customWidth="1"/>
    <col min="8154" max="8159" width="7.7109375" style="220" customWidth="1"/>
    <col min="8160" max="8160" width="8.5703125" style="220" bestFit="1" customWidth="1"/>
    <col min="8161" max="8162" width="7.7109375" style="220" customWidth="1"/>
    <col min="8163" max="8163" width="8.5703125" style="220" bestFit="1" customWidth="1"/>
    <col min="8164" max="8164" width="7.7109375" style="220" customWidth="1"/>
    <col min="8165" max="8396" width="9.140625" style="220"/>
    <col min="8397" max="8397" width="13.42578125" style="220" bestFit="1" customWidth="1"/>
    <col min="8398" max="8398" width="22.28515625" style="220" bestFit="1" customWidth="1"/>
    <col min="8399" max="8399" width="27.5703125" style="220" bestFit="1" customWidth="1"/>
    <col min="8400" max="8400" width="9.7109375" style="220" bestFit="1" customWidth="1"/>
    <col min="8401" max="8402" width="9.7109375" style="220" customWidth="1"/>
    <col min="8403" max="8403" width="14.140625" style="220" customWidth="1"/>
    <col min="8404" max="8404" width="15.42578125" style="220" bestFit="1" customWidth="1"/>
    <col min="8405" max="8405" width="15.140625" style="220" bestFit="1" customWidth="1"/>
    <col min="8406" max="8407" width="11.28515625" style="220" bestFit="1" customWidth="1"/>
    <col min="8408" max="8408" width="12" style="220" customWidth="1"/>
    <col min="8409" max="8409" width="13.140625" style="220" customWidth="1"/>
    <col min="8410" max="8415" width="7.7109375" style="220" customWidth="1"/>
    <col min="8416" max="8416" width="8.5703125" style="220" bestFit="1" customWidth="1"/>
    <col min="8417" max="8418" width="7.7109375" style="220" customWidth="1"/>
    <col min="8419" max="8419" width="8.5703125" style="220" bestFit="1" customWidth="1"/>
    <col min="8420" max="8420" width="7.7109375" style="220" customWidth="1"/>
    <col min="8421" max="8652" width="9.140625" style="220"/>
    <col min="8653" max="8653" width="13.42578125" style="220" bestFit="1" customWidth="1"/>
    <col min="8654" max="8654" width="22.28515625" style="220" bestFit="1" customWidth="1"/>
    <col min="8655" max="8655" width="27.5703125" style="220" bestFit="1" customWidth="1"/>
    <col min="8656" max="8656" width="9.7109375" style="220" bestFit="1" customWidth="1"/>
    <col min="8657" max="8658" width="9.7109375" style="220" customWidth="1"/>
    <col min="8659" max="8659" width="14.140625" style="220" customWidth="1"/>
    <col min="8660" max="8660" width="15.42578125" style="220" bestFit="1" customWidth="1"/>
    <col min="8661" max="8661" width="15.140625" style="220" bestFit="1" customWidth="1"/>
    <col min="8662" max="8663" width="11.28515625" style="220" bestFit="1" customWidth="1"/>
    <col min="8664" max="8664" width="12" style="220" customWidth="1"/>
    <col min="8665" max="8665" width="13.140625" style="220" customWidth="1"/>
    <col min="8666" max="8671" width="7.7109375" style="220" customWidth="1"/>
    <col min="8672" max="8672" width="8.5703125" style="220" bestFit="1" customWidth="1"/>
    <col min="8673" max="8674" width="7.7109375" style="220" customWidth="1"/>
    <col min="8675" max="8675" width="8.5703125" style="220" bestFit="1" customWidth="1"/>
    <col min="8676" max="8676" width="7.7109375" style="220" customWidth="1"/>
    <col min="8677" max="8908" width="9.140625" style="220"/>
    <col min="8909" max="8909" width="13.42578125" style="220" bestFit="1" customWidth="1"/>
    <col min="8910" max="8910" width="22.28515625" style="220" bestFit="1" customWidth="1"/>
    <col min="8911" max="8911" width="27.5703125" style="220" bestFit="1" customWidth="1"/>
    <col min="8912" max="8912" width="9.7109375" style="220" bestFit="1" customWidth="1"/>
    <col min="8913" max="8914" width="9.7109375" style="220" customWidth="1"/>
    <col min="8915" max="8915" width="14.140625" style="220" customWidth="1"/>
    <col min="8916" max="8916" width="15.42578125" style="220" bestFit="1" customWidth="1"/>
    <col min="8917" max="8917" width="15.140625" style="220" bestFit="1" customWidth="1"/>
    <col min="8918" max="8919" width="11.28515625" style="220" bestFit="1" customWidth="1"/>
    <col min="8920" max="8920" width="12" style="220" customWidth="1"/>
    <col min="8921" max="8921" width="13.140625" style="220" customWidth="1"/>
    <col min="8922" max="8927" width="7.7109375" style="220" customWidth="1"/>
    <col min="8928" max="8928" width="8.5703125" style="220" bestFit="1" customWidth="1"/>
    <col min="8929" max="8930" width="7.7109375" style="220" customWidth="1"/>
    <col min="8931" max="8931" width="8.5703125" style="220" bestFit="1" customWidth="1"/>
    <col min="8932" max="8932" width="7.7109375" style="220" customWidth="1"/>
    <col min="8933" max="9164" width="9.140625" style="220"/>
    <col min="9165" max="9165" width="13.42578125" style="220" bestFit="1" customWidth="1"/>
    <col min="9166" max="9166" width="22.28515625" style="220" bestFit="1" customWidth="1"/>
    <col min="9167" max="9167" width="27.5703125" style="220" bestFit="1" customWidth="1"/>
    <col min="9168" max="9168" width="9.7109375" style="220" bestFit="1" customWidth="1"/>
    <col min="9169" max="9170" width="9.7109375" style="220" customWidth="1"/>
    <col min="9171" max="9171" width="14.140625" style="220" customWidth="1"/>
    <col min="9172" max="9172" width="15.42578125" style="220" bestFit="1" customWidth="1"/>
    <col min="9173" max="9173" width="15.140625" style="220" bestFit="1" customWidth="1"/>
    <col min="9174" max="9175" width="11.28515625" style="220" bestFit="1" customWidth="1"/>
    <col min="9176" max="9176" width="12" style="220" customWidth="1"/>
    <col min="9177" max="9177" width="13.140625" style="220" customWidth="1"/>
    <col min="9178" max="9183" width="7.7109375" style="220" customWidth="1"/>
    <col min="9184" max="9184" width="8.5703125" style="220" bestFit="1" customWidth="1"/>
    <col min="9185" max="9186" width="7.7109375" style="220" customWidth="1"/>
    <col min="9187" max="9187" width="8.5703125" style="220" bestFit="1" customWidth="1"/>
    <col min="9188" max="9188" width="7.7109375" style="220" customWidth="1"/>
    <col min="9189" max="9420" width="9.140625" style="220"/>
    <col min="9421" max="9421" width="13.42578125" style="220" bestFit="1" customWidth="1"/>
    <col min="9422" max="9422" width="22.28515625" style="220" bestFit="1" customWidth="1"/>
    <col min="9423" max="9423" width="27.5703125" style="220" bestFit="1" customWidth="1"/>
    <col min="9424" max="9424" width="9.7109375" style="220" bestFit="1" customWidth="1"/>
    <col min="9425" max="9426" width="9.7109375" style="220" customWidth="1"/>
    <col min="9427" max="9427" width="14.140625" style="220" customWidth="1"/>
    <col min="9428" max="9428" width="15.42578125" style="220" bestFit="1" customWidth="1"/>
    <col min="9429" max="9429" width="15.140625" style="220" bestFit="1" customWidth="1"/>
    <col min="9430" max="9431" width="11.28515625" style="220" bestFit="1" customWidth="1"/>
    <col min="9432" max="9432" width="12" style="220" customWidth="1"/>
    <col min="9433" max="9433" width="13.140625" style="220" customWidth="1"/>
    <col min="9434" max="9439" width="7.7109375" style="220" customWidth="1"/>
    <col min="9440" max="9440" width="8.5703125" style="220" bestFit="1" customWidth="1"/>
    <col min="9441" max="9442" width="7.7109375" style="220" customWidth="1"/>
    <col min="9443" max="9443" width="8.5703125" style="220" bestFit="1" customWidth="1"/>
    <col min="9444" max="9444" width="7.7109375" style="220" customWidth="1"/>
    <col min="9445" max="9676" width="9.140625" style="220"/>
    <col min="9677" max="9677" width="13.42578125" style="220" bestFit="1" customWidth="1"/>
    <col min="9678" max="9678" width="22.28515625" style="220" bestFit="1" customWidth="1"/>
    <col min="9679" max="9679" width="27.5703125" style="220" bestFit="1" customWidth="1"/>
    <col min="9680" max="9680" width="9.7109375" style="220" bestFit="1" customWidth="1"/>
    <col min="9681" max="9682" width="9.7109375" style="220" customWidth="1"/>
    <col min="9683" max="9683" width="14.140625" style="220" customWidth="1"/>
    <col min="9684" max="9684" width="15.42578125" style="220" bestFit="1" customWidth="1"/>
    <col min="9685" max="9685" width="15.140625" style="220" bestFit="1" customWidth="1"/>
    <col min="9686" max="9687" width="11.28515625" style="220" bestFit="1" customWidth="1"/>
    <col min="9688" max="9688" width="12" style="220" customWidth="1"/>
    <col min="9689" max="9689" width="13.140625" style="220" customWidth="1"/>
    <col min="9690" max="9695" width="7.7109375" style="220" customWidth="1"/>
    <col min="9696" max="9696" width="8.5703125" style="220" bestFit="1" customWidth="1"/>
    <col min="9697" max="9698" width="7.7109375" style="220" customWidth="1"/>
    <col min="9699" max="9699" width="8.5703125" style="220" bestFit="1" customWidth="1"/>
    <col min="9700" max="9700" width="7.7109375" style="220" customWidth="1"/>
    <col min="9701" max="9932" width="9.140625" style="220"/>
    <col min="9933" max="9933" width="13.42578125" style="220" bestFit="1" customWidth="1"/>
    <col min="9934" max="9934" width="22.28515625" style="220" bestFit="1" customWidth="1"/>
    <col min="9935" max="9935" width="27.5703125" style="220" bestFit="1" customWidth="1"/>
    <col min="9936" max="9936" width="9.7109375" style="220" bestFit="1" customWidth="1"/>
    <col min="9937" max="9938" width="9.7109375" style="220" customWidth="1"/>
    <col min="9939" max="9939" width="14.140625" style="220" customWidth="1"/>
    <col min="9940" max="9940" width="15.42578125" style="220" bestFit="1" customWidth="1"/>
    <col min="9941" max="9941" width="15.140625" style="220" bestFit="1" customWidth="1"/>
    <col min="9942" max="9943" width="11.28515625" style="220" bestFit="1" customWidth="1"/>
    <col min="9944" max="9944" width="12" style="220" customWidth="1"/>
    <col min="9945" max="9945" width="13.140625" style="220" customWidth="1"/>
    <col min="9946" max="9951" width="7.7109375" style="220" customWidth="1"/>
    <col min="9952" max="9952" width="8.5703125" style="220" bestFit="1" customWidth="1"/>
    <col min="9953" max="9954" width="7.7109375" style="220" customWidth="1"/>
    <col min="9955" max="9955" width="8.5703125" style="220" bestFit="1" customWidth="1"/>
    <col min="9956" max="9956" width="7.7109375" style="220" customWidth="1"/>
    <col min="9957" max="10188" width="9.140625" style="220"/>
    <col min="10189" max="10189" width="13.42578125" style="220" bestFit="1" customWidth="1"/>
    <col min="10190" max="10190" width="22.28515625" style="220" bestFit="1" customWidth="1"/>
    <col min="10191" max="10191" width="27.5703125" style="220" bestFit="1" customWidth="1"/>
    <col min="10192" max="10192" width="9.7109375" style="220" bestFit="1" customWidth="1"/>
    <col min="10193" max="10194" width="9.7109375" style="220" customWidth="1"/>
    <col min="10195" max="10195" width="14.140625" style="220" customWidth="1"/>
    <col min="10196" max="10196" width="15.42578125" style="220" bestFit="1" customWidth="1"/>
    <col min="10197" max="10197" width="15.140625" style="220" bestFit="1" customWidth="1"/>
    <col min="10198" max="10199" width="11.28515625" style="220" bestFit="1" customWidth="1"/>
    <col min="10200" max="10200" width="12" style="220" customWidth="1"/>
    <col min="10201" max="10201" width="13.140625" style="220" customWidth="1"/>
    <col min="10202" max="10207" width="7.7109375" style="220" customWidth="1"/>
    <col min="10208" max="10208" width="8.5703125" style="220" bestFit="1" customWidth="1"/>
    <col min="10209" max="10210" width="7.7109375" style="220" customWidth="1"/>
    <col min="10211" max="10211" width="8.5703125" style="220" bestFit="1" customWidth="1"/>
    <col min="10212" max="10212" width="7.7109375" style="220" customWidth="1"/>
    <col min="10213" max="10444" width="9.140625" style="220"/>
    <col min="10445" max="10445" width="13.42578125" style="220" bestFit="1" customWidth="1"/>
    <col min="10446" max="10446" width="22.28515625" style="220" bestFit="1" customWidth="1"/>
    <col min="10447" max="10447" width="27.5703125" style="220" bestFit="1" customWidth="1"/>
    <col min="10448" max="10448" width="9.7109375" style="220" bestFit="1" customWidth="1"/>
    <col min="10449" max="10450" width="9.7109375" style="220" customWidth="1"/>
    <col min="10451" max="10451" width="14.140625" style="220" customWidth="1"/>
    <col min="10452" max="10452" width="15.42578125" style="220" bestFit="1" customWidth="1"/>
    <col min="10453" max="10453" width="15.140625" style="220" bestFit="1" customWidth="1"/>
    <col min="10454" max="10455" width="11.28515625" style="220" bestFit="1" customWidth="1"/>
    <col min="10456" max="10456" width="12" style="220" customWidth="1"/>
    <col min="10457" max="10457" width="13.140625" style="220" customWidth="1"/>
    <col min="10458" max="10463" width="7.7109375" style="220" customWidth="1"/>
    <col min="10464" max="10464" width="8.5703125" style="220" bestFit="1" customWidth="1"/>
    <col min="10465" max="10466" width="7.7109375" style="220" customWidth="1"/>
    <col min="10467" max="10467" width="8.5703125" style="220" bestFit="1" customWidth="1"/>
    <col min="10468" max="10468" width="7.7109375" style="220" customWidth="1"/>
    <col min="10469" max="10700" width="9.140625" style="220"/>
    <col min="10701" max="10701" width="13.42578125" style="220" bestFit="1" customWidth="1"/>
    <col min="10702" max="10702" width="22.28515625" style="220" bestFit="1" customWidth="1"/>
    <col min="10703" max="10703" width="27.5703125" style="220" bestFit="1" customWidth="1"/>
    <col min="10704" max="10704" width="9.7109375" style="220" bestFit="1" customWidth="1"/>
    <col min="10705" max="10706" width="9.7109375" style="220" customWidth="1"/>
    <col min="10707" max="10707" width="14.140625" style="220" customWidth="1"/>
    <col min="10708" max="10708" width="15.42578125" style="220" bestFit="1" customWidth="1"/>
    <col min="10709" max="10709" width="15.140625" style="220" bestFit="1" customWidth="1"/>
    <col min="10710" max="10711" width="11.28515625" style="220" bestFit="1" customWidth="1"/>
    <col min="10712" max="10712" width="12" style="220" customWidth="1"/>
    <col min="10713" max="10713" width="13.140625" style="220" customWidth="1"/>
    <col min="10714" max="10719" width="7.7109375" style="220" customWidth="1"/>
    <col min="10720" max="10720" width="8.5703125" style="220" bestFit="1" customWidth="1"/>
    <col min="10721" max="10722" width="7.7109375" style="220" customWidth="1"/>
    <col min="10723" max="10723" width="8.5703125" style="220" bestFit="1" customWidth="1"/>
    <col min="10724" max="10724" width="7.7109375" style="220" customWidth="1"/>
    <col min="10725" max="10956" width="9.140625" style="220"/>
    <col min="10957" max="10957" width="13.42578125" style="220" bestFit="1" customWidth="1"/>
    <col min="10958" max="10958" width="22.28515625" style="220" bestFit="1" customWidth="1"/>
    <col min="10959" max="10959" width="27.5703125" style="220" bestFit="1" customWidth="1"/>
    <col min="10960" max="10960" width="9.7109375" style="220" bestFit="1" customWidth="1"/>
    <col min="10961" max="10962" width="9.7109375" style="220" customWidth="1"/>
    <col min="10963" max="10963" width="14.140625" style="220" customWidth="1"/>
    <col min="10964" max="10964" width="15.42578125" style="220" bestFit="1" customWidth="1"/>
    <col min="10965" max="10965" width="15.140625" style="220" bestFit="1" customWidth="1"/>
    <col min="10966" max="10967" width="11.28515625" style="220" bestFit="1" customWidth="1"/>
    <col min="10968" max="10968" width="12" style="220" customWidth="1"/>
    <col min="10969" max="10969" width="13.140625" style="220" customWidth="1"/>
    <col min="10970" max="10975" width="7.7109375" style="220" customWidth="1"/>
    <col min="10976" max="10976" width="8.5703125" style="220" bestFit="1" customWidth="1"/>
    <col min="10977" max="10978" width="7.7109375" style="220" customWidth="1"/>
    <col min="10979" max="10979" width="8.5703125" style="220" bestFit="1" customWidth="1"/>
    <col min="10980" max="10980" width="7.7109375" style="220" customWidth="1"/>
    <col min="10981" max="11212" width="9.140625" style="220"/>
    <col min="11213" max="11213" width="13.42578125" style="220" bestFit="1" customWidth="1"/>
    <col min="11214" max="11214" width="22.28515625" style="220" bestFit="1" customWidth="1"/>
    <col min="11215" max="11215" width="27.5703125" style="220" bestFit="1" customWidth="1"/>
    <col min="11216" max="11216" width="9.7109375" style="220" bestFit="1" customWidth="1"/>
    <col min="11217" max="11218" width="9.7109375" style="220" customWidth="1"/>
    <col min="11219" max="11219" width="14.140625" style="220" customWidth="1"/>
    <col min="11220" max="11220" width="15.42578125" style="220" bestFit="1" customWidth="1"/>
    <col min="11221" max="11221" width="15.140625" style="220" bestFit="1" customWidth="1"/>
    <col min="11222" max="11223" width="11.28515625" style="220" bestFit="1" customWidth="1"/>
    <col min="11224" max="11224" width="12" style="220" customWidth="1"/>
    <col min="11225" max="11225" width="13.140625" style="220" customWidth="1"/>
    <col min="11226" max="11231" width="7.7109375" style="220" customWidth="1"/>
    <col min="11232" max="11232" width="8.5703125" style="220" bestFit="1" customWidth="1"/>
    <col min="11233" max="11234" width="7.7109375" style="220" customWidth="1"/>
    <col min="11235" max="11235" width="8.5703125" style="220" bestFit="1" customWidth="1"/>
    <col min="11236" max="11236" width="7.7109375" style="220" customWidth="1"/>
    <col min="11237" max="11468" width="9.140625" style="220"/>
    <col min="11469" max="11469" width="13.42578125" style="220" bestFit="1" customWidth="1"/>
    <col min="11470" max="11470" width="22.28515625" style="220" bestFit="1" customWidth="1"/>
    <col min="11471" max="11471" width="27.5703125" style="220" bestFit="1" customWidth="1"/>
    <col min="11472" max="11472" width="9.7109375" style="220" bestFit="1" customWidth="1"/>
    <col min="11473" max="11474" width="9.7109375" style="220" customWidth="1"/>
    <col min="11475" max="11475" width="14.140625" style="220" customWidth="1"/>
    <col min="11476" max="11476" width="15.42578125" style="220" bestFit="1" customWidth="1"/>
    <col min="11477" max="11477" width="15.140625" style="220" bestFit="1" customWidth="1"/>
    <col min="11478" max="11479" width="11.28515625" style="220" bestFit="1" customWidth="1"/>
    <col min="11480" max="11480" width="12" style="220" customWidth="1"/>
    <col min="11481" max="11481" width="13.140625" style="220" customWidth="1"/>
    <col min="11482" max="11487" width="7.7109375" style="220" customWidth="1"/>
    <col min="11488" max="11488" width="8.5703125" style="220" bestFit="1" customWidth="1"/>
    <col min="11489" max="11490" width="7.7109375" style="220" customWidth="1"/>
    <col min="11491" max="11491" width="8.5703125" style="220" bestFit="1" customWidth="1"/>
    <col min="11492" max="11492" width="7.7109375" style="220" customWidth="1"/>
    <col min="11493" max="11724" width="9.140625" style="220"/>
    <col min="11725" max="11725" width="13.42578125" style="220" bestFit="1" customWidth="1"/>
    <col min="11726" max="11726" width="22.28515625" style="220" bestFit="1" customWidth="1"/>
    <col min="11727" max="11727" width="27.5703125" style="220" bestFit="1" customWidth="1"/>
    <col min="11728" max="11728" width="9.7109375" style="220" bestFit="1" customWidth="1"/>
    <col min="11729" max="11730" width="9.7109375" style="220" customWidth="1"/>
    <col min="11731" max="11731" width="14.140625" style="220" customWidth="1"/>
    <col min="11732" max="11732" width="15.42578125" style="220" bestFit="1" customWidth="1"/>
    <col min="11733" max="11733" width="15.140625" style="220" bestFit="1" customWidth="1"/>
    <col min="11734" max="11735" width="11.28515625" style="220" bestFit="1" customWidth="1"/>
    <col min="11736" max="11736" width="12" style="220" customWidth="1"/>
    <col min="11737" max="11737" width="13.140625" style="220" customWidth="1"/>
    <col min="11738" max="11743" width="7.7109375" style="220" customWidth="1"/>
    <col min="11744" max="11744" width="8.5703125" style="220" bestFit="1" customWidth="1"/>
    <col min="11745" max="11746" width="7.7109375" style="220" customWidth="1"/>
    <col min="11747" max="11747" width="8.5703125" style="220" bestFit="1" customWidth="1"/>
    <col min="11748" max="11748" width="7.7109375" style="220" customWidth="1"/>
    <col min="11749" max="11980" width="9.140625" style="220"/>
    <col min="11981" max="11981" width="13.42578125" style="220" bestFit="1" customWidth="1"/>
    <col min="11982" max="11982" width="22.28515625" style="220" bestFit="1" customWidth="1"/>
    <col min="11983" max="11983" width="27.5703125" style="220" bestFit="1" customWidth="1"/>
    <col min="11984" max="11984" width="9.7109375" style="220" bestFit="1" customWidth="1"/>
    <col min="11985" max="11986" width="9.7109375" style="220" customWidth="1"/>
    <col min="11987" max="11987" width="14.140625" style="220" customWidth="1"/>
    <col min="11988" max="11988" width="15.42578125" style="220" bestFit="1" customWidth="1"/>
    <col min="11989" max="11989" width="15.140625" style="220" bestFit="1" customWidth="1"/>
    <col min="11990" max="11991" width="11.28515625" style="220" bestFit="1" customWidth="1"/>
    <col min="11992" max="11992" width="12" style="220" customWidth="1"/>
    <col min="11993" max="11993" width="13.140625" style="220" customWidth="1"/>
    <col min="11994" max="11999" width="7.7109375" style="220" customWidth="1"/>
    <col min="12000" max="12000" width="8.5703125" style="220" bestFit="1" customWidth="1"/>
    <col min="12001" max="12002" width="7.7109375" style="220" customWidth="1"/>
    <col min="12003" max="12003" width="8.5703125" style="220" bestFit="1" customWidth="1"/>
    <col min="12004" max="12004" width="7.7109375" style="220" customWidth="1"/>
    <col min="12005" max="12236" width="9.140625" style="220"/>
    <col min="12237" max="12237" width="13.42578125" style="220" bestFit="1" customWidth="1"/>
    <col min="12238" max="12238" width="22.28515625" style="220" bestFit="1" customWidth="1"/>
    <col min="12239" max="12239" width="27.5703125" style="220" bestFit="1" customWidth="1"/>
    <col min="12240" max="12240" width="9.7109375" style="220" bestFit="1" customWidth="1"/>
    <col min="12241" max="12242" width="9.7109375" style="220" customWidth="1"/>
    <col min="12243" max="12243" width="14.140625" style="220" customWidth="1"/>
    <col min="12244" max="12244" width="15.42578125" style="220" bestFit="1" customWidth="1"/>
    <col min="12245" max="12245" width="15.140625" style="220" bestFit="1" customWidth="1"/>
    <col min="12246" max="12247" width="11.28515625" style="220" bestFit="1" customWidth="1"/>
    <col min="12248" max="12248" width="12" style="220" customWidth="1"/>
    <col min="12249" max="12249" width="13.140625" style="220" customWidth="1"/>
    <col min="12250" max="12255" width="7.7109375" style="220" customWidth="1"/>
    <col min="12256" max="12256" width="8.5703125" style="220" bestFit="1" customWidth="1"/>
    <col min="12257" max="12258" width="7.7109375" style="220" customWidth="1"/>
    <col min="12259" max="12259" width="8.5703125" style="220" bestFit="1" customWidth="1"/>
    <col min="12260" max="12260" width="7.7109375" style="220" customWidth="1"/>
    <col min="12261" max="12492" width="9.140625" style="220"/>
    <col min="12493" max="12493" width="13.42578125" style="220" bestFit="1" customWidth="1"/>
    <col min="12494" max="12494" width="22.28515625" style="220" bestFit="1" customWidth="1"/>
    <col min="12495" max="12495" width="27.5703125" style="220" bestFit="1" customWidth="1"/>
    <col min="12496" max="12496" width="9.7109375" style="220" bestFit="1" customWidth="1"/>
    <col min="12497" max="12498" width="9.7109375" style="220" customWidth="1"/>
    <col min="12499" max="12499" width="14.140625" style="220" customWidth="1"/>
    <col min="12500" max="12500" width="15.42578125" style="220" bestFit="1" customWidth="1"/>
    <col min="12501" max="12501" width="15.140625" style="220" bestFit="1" customWidth="1"/>
    <col min="12502" max="12503" width="11.28515625" style="220" bestFit="1" customWidth="1"/>
    <col min="12504" max="12504" width="12" style="220" customWidth="1"/>
    <col min="12505" max="12505" width="13.140625" style="220" customWidth="1"/>
    <col min="12506" max="12511" width="7.7109375" style="220" customWidth="1"/>
    <col min="12512" max="12512" width="8.5703125" style="220" bestFit="1" customWidth="1"/>
    <col min="12513" max="12514" width="7.7109375" style="220" customWidth="1"/>
    <col min="12515" max="12515" width="8.5703125" style="220" bestFit="1" customWidth="1"/>
    <col min="12516" max="12516" width="7.7109375" style="220" customWidth="1"/>
    <col min="12517" max="12748" width="9.140625" style="220"/>
    <col min="12749" max="12749" width="13.42578125" style="220" bestFit="1" customWidth="1"/>
    <col min="12750" max="12750" width="22.28515625" style="220" bestFit="1" customWidth="1"/>
    <col min="12751" max="12751" width="27.5703125" style="220" bestFit="1" customWidth="1"/>
    <col min="12752" max="12752" width="9.7109375" style="220" bestFit="1" customWidth="1"/>
    <col min="12753" max="12754" width="9.7109375" style="220" customWidth="1"/>
    <col min="12755" max="12755" width="14.140625" style="220" customWidth="1"/>
    <col min="12756" max="12756" width="15.42578125" style="220" bestFit="1" customWidth="1"/>
    <col min="12757" max="12757" width="15.140625" style="220" bestFit="1" customWidth="1"/>
    <col min="12758" max="12759" width="11.28515625" style="220" bestFit="1" customWidth="1"/>
    <col min="12760" max="12760" width="12" style="220" customWidth="1"/>
    <col min="12761" max="12761" width="13.140625" style="220" customWidth="1"/>
    <col min="12762" max="12767" width="7.7109375" style="220" customWidth="1"/>
    <col min="12768" max="12768" width="8.5703125" style="220" bestFit="1" customWidth="1"/>
    <col min="12769" max="12770" width="7.7109375" style="220" customWidth="1"/>
    <col min="12771" max="12771" width="8.5703125" style="220" bestFit="1" customWidth="1"/>
    <col min="12772" max="12772" width="7.7109375" style="220" customWidth="1"/>
    <col min="12773" max="13004" width="9.140625" style="220"/>
    <col min="13005" max="13005" width="13.42578125" style="220" bestFit="1" customWidth="1"/>
    <col min="13006" max="13006" width="22.28515625" style="220" bestFit="1" customWidth="1"/>
    <col min="13007" max="13007" width="27.5703125" style="220" bestFit="1" customWidth="1"/>
    <col min="13008" max="13008" width="9.7109375" style="220" bestFit="1" customWidth="1"/>
    <col min="13009" max="13010" width="9.7109375" style="220" customWidth="1"/>
    <col min="13011" max="13011" width="14.140625" style="220" customWidth="1"/>
    <col min="13012" max="13012" width="15.42578125" style="220" bestFit="1" customWidth="1"/>
    <col min="13013" max="13013" width="15.140625" style="220" bestFit="1" customWidth="1"/>
    <col min="13014" max="13015" width="11.28515625" style="220" bestFit="1" customWidth="1"/>
    <col min="13016" max="13016" width="12" style="220" customWidth="1"/>
    <col min="13017" max="13017" width="13.140625" style="220" customWidth="1"/>
    <col min="13018" max="13023" width="7.7109375" style="220" customWidth="1"/>
    <col min="13024" max="13024" width="8.5703125" style="220" bestFit="1" customWidth="1"/>
    <col min="13025" max="13026" width="7.7109375" style="220" customWidth="1"/>
    <col min="13027" max="13027" width="8.5703125" style="220" bestFit="1" customWidth="1"/>
    <col min="13028" max="13028" width="7.7109375" style="220" customWidth="1"/>
    <col min="13029" max="13260" width="9.140625" style="220"/>
    <col min="13261" max="13261" width="13.42578125" style="220" bestFit="1" customWidth="1"/>
    <col min="13262" max="13262" width="22.28515625" style="220" bestFit="1" customWidth="1"/>
    <col min="13263" max="13263" width="27.5703125" style="220" bestFit="1" customWidth="1"/>
    <col min="13264" max="13264" width="9.7109375" style="220" bestFit="1" customWidth="1"/>
    <col min="13265" max="13266" width="9.7109375" style="220" customWidth="1"/>
    <col min="13267" max="13267" width="14.140625" style="220" customWidth="1"/>
    <col min="13268" max="13268" width="15.42578125" style="220" bestFit="1" customWidth="1"/>
    <col min="13269" max="13269" width="15.140625" style="220" bestFit="1" customWidth="1"/>
    <col min="13270" max="13271" width="11.28515625" style="220" bestFit="1" customWidth="1"/>
    <col min="13272" max="13272" width="12" style="220" customWidth="1"/>
    <col min="13273" max="13273" width="13.140625" style="220" customWidth="1"/>
    <col min="13274" max="13279" width="7.7109375" style="220" customWidth="1"/>
    <col min="13280" max="13280" width="8.5703125" style="220" bestFit="1" customWidth="1"/>
    <col min="13281" max="13282" width="7.7109375" style="220" customWidth="1"/>
    <col min="13283" max="13283" width="8.5703125" style="220" bestFit="1" customWidth="1"/>
    <col min="13284" max="13284" width="7.7109375" style="220" customWidth="1"/>
    <col min="13285" max="13516" width="9.140625" style="220"/>
    <col min="13517" max="13517" width="13.42578125" style="220" bestFit="1" customWidth="1"/>
    <col min="13518" max="13518" width="22.28515625" style="220" bestFit="1" customWidth="1"/>
    <col min="13519" max="13519" width="27.5703125" style="220" bestFit="1" customWidth="1"/>
    <col min="13520" max="13520" width="9.7109375" style="220" bestFit="1" customWidth="1"/>
    <col min="13521" max="13522" width="9.7109375" style="220" customWidth="1"/>
    <col min="13523" max="13523" width="14.140625" style="220" customWidth="1"/>
    <col min="13524" max="13524" width="15.42578125" style="220" bestFit="1" customWidth="1"/>
    <col min="13525" max="13525" width="15.140625" style="220" bestFit="1" customWidth="1"/>
    <col min="13526" max="13527" width="11.28515625" style="220" bestFit="1" customWidth="1"/>
    <col min="13528" max="13528" width="12" style="220" customWidth="1"/>
    <col min="13529" max="13529" width="13.140625" style="220" customWidth="1"/>
    <col min="13530" max="13535" width="7.7109375" style="220" customWidth="1"/>
    <col min="13536" max="13536" width="8.5703125" style="220" bestFit="1" customWidth="1"/>
    <col min="13537" max="13538" width="7.7109375" style="220" customWidth="1"/>
    <col min="13539" max="13539" width="8.5703125" style="220" bestFit="1" customWidth="1"/>
    <col min="13540" max="13540" width="7.7109375" style="220" customWidth="1"/>
    <col min="13541" max="13772" width="9.140625" style="220"/>
    <col min="13773" max="13773" width="13.42578125" style="220" bestFit="1" customWidth="1"/>
    <col min="13774" max="13774" width="22.28515625" style="220" bestFit="1" customWidth="1"/>
    <col min="13775" max="13775" width="27.5703125" style="220" bestFit="1" customWidth="1"/>
    <col min="13776" max="13776" width="9.7109375" style="220" bestFit="1" customWidth="1"/>
    <col min="13777" max="13778" width="9.7109375" style="220" customWidth="1"/>
    <col min="13779" max="13779" width="14.140625" style="220" customWidth="1"/>
    <col min="13780" max="13780" width="15.42578125" style="220" bestFit="1" customWidth="1"/>
    <col min="13781" max="13781" width="15.140625" style="220" bestFit="1" customWidth="1"/>
    <col min="13782" max="13783" width="11.28515625" style="220" bestFit="1" customWidth="1"/>
    <col min="13784" max="13784" width="12" style="220" customWidth="1"/>
    <col min="13785" max="13785" width="13.140625" style="220" customWidth="1"/>
    <col min="13786" max="13791" width="7.7109375" style="220" customWidth="1"/>
    <col min="13792" max="13792" width="8.5703125" style="220" bestFit="1" customWidth="1"/>
    <col min="13793" max="13794" width="7.7109375" style="220" customWidth="1"/>
    <col min="13795" max="13795" width="8.5703125" style="220" bestFit="1" customWidth="1"/>
    <col min="13796" max="13796" width="7.7109375" style="220" customWidth="1"/>
    <col min="13797" max="14028" width="9.140625" style="220"/>
    <col min="14029" max="14029" width="13.42578125" style="220" bestFit="1" customWidth="1"/>
    <col min="14030" max="14030" width="22.28515625" style="220" bestFit="1" customWidth="1"/>
    <col min="14031" max="14031" width="27.5703125" style="220" bestFit="1" customWidth="1"/>
    <col min="14032" max="14032" width="9.7109375" style="220" bestFit="1" customWidth="1"/>
    <col min="14033" max="14034" width="9.7109375" style="220" customWidth="1"/>
    <col min="14035" max="14035" width="14.140625" style="220" customWidth="1"/>
    <col min="14036" max="14036" width="15.42578125" style="220" bestFit="1" customWidth="1"/>
    <col min="14037" max="14037" width="15.140625" style="220" bestFit="1" customWidth="1"/>
    <col min="14038" max="14039" width="11.28515625" style="220" bestFit="1" customWidth="1"/>
    <col min="14040" max="14040" width="12" style="220" customWidth="1"/>
    <col min="14041" max="14041" width="13.140625" style="220" customWidth="1"/>
    <col min="14042" max="14047" width="7.7109375" style="220" customWidth="1"/>
    <col min="14048" max="14048" width="8.5703125" style="220" bestFit="1" customWidth="1"/>
    <col min="14049" max="14050" width="7.7109375" style="220" customWidth="1"/>
    <col min="14051" max="14051" width="8.5703125" style="220" bestFit="1" customWidth="1"/>
    <col min="14052" max="14052" width="7.7109375" style="220" customWidth="1"/>
    <col min="14053" max="14284" width="9.140625" style="220"/>
    <col min="14285" max="14285" width="13.42578125" style="220" bestFit="1" customWidth="1"/>
    <col min="14286" max="14286" width="22.28515625" style="220" bestFit="1" customWidth="1"/>
    <col min="14287" max="14287" width="27.5703125" style="220" bestFit="1" customWidth="1"/>
    <col min="14288" max="14288" width="9.7109375" style="220" bestFit="1" customWidth="1"/>
    <col min="14289" max="14290" width="9.7109375" style="220" customWidth="1"/>
    <col min="14291" max="14291" width="14.140625" style="220" customWidth="1"/>
    <col min="14292" max="14292" width="15.42578125" style="220" bestFit="1" customWidth="1"/>
    <col min="14293" max="14293" width="15.140625" style="220" bestFit="1" customWidth="1"/>
    <col min="14294" max="14295" width="11.28515625" style="220" bestFit="1" customWidth="1"/>
    <col min="14296" max="14296" width="12" style="220" customWidth="1"/>
    <col min="14297" max="14297" width="13.140625" style="220" customWidth="1"/>
    <col min="14298" max="14303" width="7.7109375" style="220" customWidth="1"/>
    <col min="14304" max="14304" width="8.5703125" style="220" bestFit="1" customWidth="1"/>
    <col min="14305" max="14306" width="7.7109375" style="220" customWidth="1"/>
    <col min="14307" max="14307" width="8.5703125" style="220" bestFit="1" customWidth="1"/>
    <col min="14308" max="14308" width="7.7109375" style="220" customWidth="1"/>
    <col min="14309" max="14540" width="9.140625" style="220"/>
    <col min="14541" max="14541" width="13.42578125" style="220" bestFit="1" customWidth="1"/>
    <col min="14542" max="14542" width="22.28515625" style="220" bestFit="1" customWidth="1"/>
    <col min="14543" max="14543" width="27.5703125" style="220" bestFit="1" customWidth="1"/>
    <col min="14544" max="14544" width="9.7109375" style="220" bestFit="1" customWidth="1"/>
    <col min="14545" max="14546" width="9.7109375" style="220" customWidth="1"/>
    <col min="14547" max="14547" width="14.140625" style="220" customWidth="1"/>
    <col min="14548" max="14548" width="15.42578125" style="220" bestFit="1" customWidth="1"/>
    <col min="14549" max="14549" width="15.140625" style="220" bestFit="1" customWidth="1"/>
    <col min="14550" max="14551" width="11.28515625" style="220" bestFit="1" customWidth="1"/>
    <col min="14552" max="14552" width="12" style="220" customWidth="1"/>
    <col min="14553" max="14553" width="13.140625" style="220" customWidth="1"/>
    <col min="14554" max="14559" width="7.7109375" style="220" customWidth="1"/>
    <col min="14560" max="14560" width="8.5703125" style="220" bestFit="1" customWidth="1"/>
    <col min="14561" max="14562" width="7.7109375" style="220" customWidth="1"/>
    <col min="14563" max="14563" width="8.5703125" style="220" bestFit="1" customWidth="1"/>
    <col min="14564" max="14564" width="7.7109375" style="220" customWidth="1"/>
    <col min="14565" max="14796" width="9.140625" style="220"/>
    <col min="14797" max="14797" width="13.42578125" style="220" bestFit="1" customWidth="1"/>
    <col min="14798" max="14798" width="22.28515625" style="220" bestFit="1" customWidth="1"/>
    <col min="14799" max="14799" width="27.5703125" style="220" bestFit="1" customWidth="1"/>
    <col min="14800" max="14800" width="9.7109375" style="220" bestFit="1" customWidth="1"/>
    <col min="14801" max="14802" width="9.7109375" style="220" customWidth="1"/>
    <col min="14803" max="14803" width="14.140625" style="220" customWidth="1"/>
    <col min="14804" max="14804" width="15.42578125" style="220" bestFit="1" customWidth="1"/>
    <col min="14805" max="14805" width="15.140625" style="220" bestFit="1" customWidth="1"/>
    <col min="14806" max="14807" width="11.28515625" style="220" bestFit="1" customWidth="1"/>
    <col min="14808" max="14808" width="12" style="220" customWidth="1"/>
    <col min="14809" max="14809" width="13.140625" style="220" customWidth="1"/>
    <col min="14810" max="14815" width="7.7109375" style="220" customWidth="1"/>
    <col min="14816" max="14816" width="8.5703125" style="220" bestFit="1" customWidth="1"/>
    <col min="14817" max="14818" width="7.7109375" style="220" customWidth="1"/>
    <col min="14819" max="14819" width="8.5703125" style="220" bestFit="1" customWidth="1"/>
    <col min="14820" max="14820" width="7.7109375" style="220" customWidth="1"/>
    <col min="14821" max="15052" width="9.140625" style="220"/>
    <col min="15053" max="15053" width="13.42578125" style="220" bestFit="1" customWidth="1"/>
    <col min="15054" max="15054" width="22.28515625" style="220" bestFit="1" customWidth="1"/>
    <col min="15055" max="15055" width="27.5703125" style="220" bestFit="1" customWidth="1"/>
    <col min="15056" max="15056" width="9.7109375" style="220" bestFit="1" customWidth="1"/>
    <col min="15057" max="15058" width="9.7109375" style="220" customWidth="1"/>
    <col min="15059" max="15059" width="14.140625" style="220" customWidth="1"/>
    <col min="15060" max="15060" width="15.42578125" style="220" bestFit="1" customWidth="1"/>
    <col min="15061" max="15061" width="15.140625" style="220" bestFit="1" customWidth="1"/>
    <col min="15062" max="15063" width="11.28515625" style="220" bestFit="1" customWidth="1"/>
    <col min="15064" max="15064" width="12" style="220" customWidth="1"/>
    <col min="15065" max="15065" width="13.140625" style="220" customWidth="1"/>
    <col min="15066" max="15071" width="7.7109375" style="220" customWidth="1"/>
    <col min="15072" max="15072" width="8.5703125" style="220" bestFit="1" customWidth="1"/>
    <col min="15073" max="15074" width="7.7109375" style="220" customWidth="1"/>
    <col min="15075" max="15075" width="8.5703125" style="220" bestFit="1" customWidth="1"/>
    <col min="15076" max="15076" width="7.7109375" style="220" customWidth="1"/>
    <col min="15077" max="15308" width="9.140625" style="220"/>
    <col min="15309" max="15309" width="13.42578125" style="220" bestFit="1" customWidth="1"/>
    <col min="15310" max="15310" width="22.28515625" style="220" bestFit="1" customWidth="1"/>
    <col min="15311" max="15311" width="27.5703125" style="220" bestFit="1" customWidth="1"/>
    <col min="15312" max="15312" width="9.7109375" style="220" bestFit="1" customWidth="1"/>
    <col min="15313" max="15314" width="9.7109375" style="220" customWidth="1"/>
    <col min="15315" max="15315" width="14.140625" style="220" customWidth="1"/>
    <col min="15316" max="15316" width="15.42578125" style="220" bestFit="1" customWidth="1"/>
    <col min="15317" max="15317" width="15.140625" style="220" bestFit="1" customWidth="1"/>
    <col min="15318" max="15319" width="11.28515625" style="220" bestFit="1" customWidth="1"/>
    <col min="15320" max="15320" width="12" style="220" customWidth="1"/>
    <col min="15321" max="15321" width="13.140625" style="220" customWidth="1"/>
    <col min="15322" max="15327" width="7.7109375" style="220" customWidth="1"/>
    <col min="15328" max="15328" width="8.5703125" style="220" bestFit="1" customWidth="1"/>
    <col min="15329" max="15330" width="7.7109375" style="220" customWidth="1"/>
    <col min="15331" max="15331" width="8.5703125" style="220" bestFit="1" customWidth="1"/>
    <col min="15332" max="15332" width="7.7109375" style="220" customWidth="1"/>
    <col min="15333" max="15564" width="9.140625" style="220"/>
    <col min="15565" max="15565" width="13.42578125" style="220" bestFit="1" customWidth="1"/>
    <col min="15566" max="15566" width="22.28515625" style="220" bestFit="1" customWidth="1"/>
    <col min="15567" max="15567" width="27.5703125" style="220" bestFit="1" customWidth="1"/>
    <col min="15568" max="15568" width="9.7109375" style="220" bestFit="1" customWidth="1"/>
    <col min="15569" max="15570" width="9.7109375" style="220" customWidth="1"/>
    <col min="15571" max="15571" width="14.140625" style="220" customWidth="1"/>
    <col min="15572" max="15572" width="15.42578125" style="220" bestFit="1" customWidth="1"/>
    <col min="15573" max="15573" width="15.140625" style="220" bestFit="1" customWidth="1"/>
    <col min="15574" max="15575" width="11.28515625" style="220" bestFit="1" customWidth="1"/>
    <col min="15576" max="15576" width="12" style="220" customWidth="1"/>
    <col min="15577" max="15577" width="13.140625" style="220" customWidth="1"/>
    <col min="15578" max="15583" width="7.7109375" style="220" customWidth="1"/>
    <col min="15584" max="15584" width="8.5703125" style="220" bestFit="1" customWidth="1"/>
    <col min="15585" max="15586" width="7.7109375" style="220" customWidth="1"/>
    <col min="15587" max="15587" width="8.5703125" style="220" bestFit="1" customWidth="1"/>
    <col min="15588" max="15588" width="7.7109375" style="220" customWidth="1"/>
    <col min="15589" max="15820" width="9.140625" style="220"/>
    <col min="15821" max="15821" width="13.42578125" style="220" bestFit="1" customWidth="1"/>
    <col min="15822" max="15822" width="22.28515625" style="220" bestFit="1" customWidth="1"/>
    <col min="15823" max="15823" width="27.5703125" style="220" bestFit="1" customWidth="1"/>
    <col min="15824" max="15824" width="9.7109375" style="220" bestFit="1" customWidth="1"/>
    <col min="15825" max="15826" width="9.7109375" style="220" customWidth="1"/>
    <col min="15827" max="15827" width="14.140625" style="220" customWidth="1"/>
    <col min="15828" max="15828" width="15.42578125" style="220" bestFit="1" customWidth="1"/>
    <col min="15829" max="15829" width="15.140625" style="220" bestFit="1" customWidth="1"/>
    <col min="15830" max="15831" width="11.28515625" style="220" bestFit="1" customWidth="1"/>
    <col min="15832" max="15832" width="12" style="220" customWidth="1"/>
    <col min="15833" max="15833" width="13.140625" style="220" customWidth="1"/>
    <col min="15834" max="15839" width="7.7109375" style="220" customWidth="1"/>
    <col min="15840" max="15840" width="8.5703125" style="220" bestFit="1" customWidth="1"/>
    <col min="15841" max="15842" width="7.7109375" style="220" customWidth="1"/>
    <col min="15843" max="15843" width="8.5703125" style="220" bestFit="1" customWidth="1"/>
    <col min="15844" max="15844" width="7.7109375" style="220" customWidth="1"/>
    <col min="15845" max="16076" width="9.140625" style="220"/>
    <col min="16077" max="16077" width="13.42578125" style="220" bestFit="1" customWidth="1"/>
    <col min="16078" max="16078" width="22.28515625" style="220" bestFit="1" customWidth="1"/>
    <col min="16079" max="16079" width="27.5703125" style="220" bestFit="1" customWidth="1"/>
    <col min="16080" max="16080" width="9.7109375" style="220" bestFit="1" customWidth="1"/>
    <col min="16081" max="16082" width="9.7109375" style="220" customWidth="1"/>
    <col min="16083" max="16083" width="14.140625" style="220" customWidth="1"/>
    <col min="16084" max="16084" width="15.42578125" style="220" bestFit="1" customWidth="1"/>
    <col min="16085" max="16085" width="15.140625" style="220" bestFit="1" customWidth="1"/>
    <col min="16086" max="16087" width="11.28515625" style="220" bestFit="1" customWidth="1"/>
    <col min="16088" max="16088" width="12" style="220" customWidth="1"/>
    <col min="16089" max="16089" width="13.140625" style="220" customWidth="1"/>
    <col min="16090" max="16095" width="7.7109375" style="220" customWidth="1"/>
    <col min="16096" max="16096" width="8.5703125" style="220" bestFit="1" customWidth="1"/>
    <col min="16097" max="16098" width="7.7109375" style="220" customWidth="1"/>
    <col min="16099" max="16099" width="8.5703125" style="220" bestFit="1" customWidth="1"/>
    <col min="16100" max="16100" width="7.7109375" style="220" customWidth="1"/>
    <col min="16101" max="16384" width="9.140625" style="220"/>
  </cols>
  <sheetData>
    <row r="1" spans="1:12" s="267" customFormat="1" ht="59.25" customHeight="1" thickTop="1" x14ac:dyDescent="0.25">
      <c r="A1" s="263" t="s">
        <v>0</v>
      </c>
      <c r="B1" s="264" t="s">
        <v>1</v>
      </c>
      <c r="C1" s="264" t="s">
        <v>2</v>
      </c>
      <c r="D1" s="265"/>
      <c r="E1" s="265" t="s">
        <v>266</v>
      </c>
      <c r="F1" s="265" t="s">
        <v>267</v>
      </c>
      <c r="G1" s="221" t="s">
        <v>271</v>
      </c>
      <c r="H1" s="221" t="s">
        <v>276</v>
      </c>
      <c r="I1" s="221" t="s">
        <v>273</v>
      </c>
      <c r="J1" s="221" t="s">
        <v>265</v>
      </c>
      <c r="K1" s="221" t="s">
        <v>263</v>
      </c>
      <c r="L1" s="266" t="s">
        <v>264</v>
      </c>
    </row>
    <row r="2" spans="1:12" x14ac:dyDescent="0.25">
      <c r="A2" s="223"/>
      <c r="B2" s="234"/>
      <c r="C2" s="272"/>
      <c r="D2" s="230" t="s">
        <v>5</v>
      </c>
      <c r="E2" s="230"/>
      <c r="F2" s="230"/>
      <c r="G2" s="231"/>
      <c r="H2" s="231"/>
      <c r="I2" s="232"/>
      <c r="J2" s="232"/>
      <c r="K2" s="231"/>
      <c r="L2" s="233"/>
    </row>
    <row r="3" spans="1:12" s="234" customFormat="1" ht="15.75" thickBot="1" x14ac:dyDescent="0.3">
      <c r="A3" s="239"/>
      <c r="B3" s="240"/>
      <c r="C3" s="273"/>
      <c r="D3" s="241" t="s">
        <v>272</v>
      </c>
      <c r="E3" s="241"/>
      <c r="F3" s="241"/>
      <c r="G3" s="250"/>
      <c r="H3" s="250"/>
      <c r="I3" s="253"/>
      <c r="J3" s="253"/>
      <c r="K3" s="250"/>
      <c r="L3" s="260"/>
    </row>
    <row r="4" spans="1:12" s="234" customFormat="1" ht="15.75" thickTop="1" x14ac:dyDescent="0.25">
      <c r="A4" s="228" t="s">
        <v>12</v>
      </c>
      <c r="B4" s="229" t="s">
        <v>13</v>
      </c>
      <c r="C4" s="274" t="s">
        <v>14</v>
      </c>
      <c r="D4" s="230">
        <v>0.1</v>
      </c>
      <c r="E4" s="230"/>
      <c r="F4" s="230"/>
      <c r="G4" s="231"/>
      <c r="H4" s="231"/>
      <c r="I4" s="232"/>
      <c r="J4" s="232"/>
      <c r="K4" s="231"/>
      <c r="L4" s="233"/>
    </row>
    <row r="5" spans="1:12" s="234" customFormat="1" x14ac:dyDescent="0.25">
      <c r="A5" s="235"/>
      <c r="B5" s="229"/>
      <c r="C5" s="274" t="s">
        <v>15</v>
      </c>
      <c r="D5" s="230">
        <v>0.1</v>
      </c>
      <c r="E5" s="230"/>
      <c r="F5" s="230"/>
      <c r="G5" s="231"/>
      <c r="H5" s="231"/>
      <c r="I5" s="232"/>
      <c r="J5" s="232"/>
      <c r="K5" s="231"/>
      <c r="L5" s="233"/>
    </row>
    <row r="6" spans="1:12" s="234" customFormat="1" x14ac:dyDescent="0.25">
      <c r="A6" s="235"/>
      <c r="B6" s="223"/>
      <c r="C6" s="275" t="s">
        <v>16</v>
      </c>
      <c r="D6" s="247"/>
      <c r="E6" s="247"/>
      <c r="F6" s="247"/>
      <c r="G6" s="248"/>
      <c r="H6" s="248"/>
      <c r="I6" s="232"/>
      <c r="J6" s="232"/>
      <c r="K6" s="231"/>
      <c r="L6" s="233"/>
    </row>
    <row r="7" spans="1:12" s="234" customFormat="1" ht="75" x14ac:dyDescent="0.25">
      <c r="A7" s="235"/>
      <c r="B7" s="223"/>
      <c r="C7" s="276" t="s">
        <v>345</v>
      </c>
      <c r="D7" s="236"/>
      <c r="E7" s="297" t="s">
        <v>327</v>
      </c>
      <c r="F7" s="316" t="s">
        <v>270</v>
      </c>
      <c r="G7" s="317">
        <v>40.5</v>
      </c>
      <c r="H7" s="237"/>
      <c r="I7" s="232" t="s">
        <v>330</v>
      </c>
      <c r="J7" s="232" t="s">
        <v>329</v>
      </c>
      <c r="K7" s="231"/>
      <c r="L7" s="233">
        <v>4187.41</v>
      </c>
    </row>
    <row r="8" spans="1:12" s="234" customFormat="1" ht="75" x14ac:dyDescent="0.25">
      <c r="A8" s="235"/>
      <c r="B8" s="223"/>
      <c r="C8" s="276" t="s">
        <v>347</v>
      </c>
      <c r="D8" s="236"/>
      <c r="E8" s="318" t="s">
        <v>346</v>
      </c>
      <c r="F8" s="316" t="s">
        <v>270</v>
      </c>
      <c r="G8" s="319" t="s">
        <v>349</v>
      </c>
      <c r="H8" s="237"/>
      <c r="I8" s="232" t="s">
        <v>348</v>
      </c>
      <c r="J8" s="232"/>
      <c r="K8" s="231"/>
      <c r="L8" s="233">
        <v>1447.5</v>
      </c>
    </row>
    <row r="9" spans="1:12" s="234" customFormat="1" x14ac:dyDescent="0.25">
      <c r="A9" s="235"/>
      <c r="B9" s="229"/>
      <c r="C9" s="277" t="s">
        <v>18</v>
      </c>
      <c r="D9" s="230">
        <v>0.46</v>
      </c>
      <c r="E9" s="278"/>
      <c r="F9" s="278"/>
      <c r="G9" s="269"/>
      <c r="H9" s="269"/>
      <c r="I9" s="232"/>
      <c r="J9" s="232"/>
      <c r="K9" s="231"/>
      <c r="L9" s="233"/>
    </row>
    <row r="10" spans="1:12" s="234" customFormat="1" x14ac:dyDescent="0.25">
      <c r="A10" s="235"/>
      <c r="B10" s="229"/>
      <c r="C10" s="277"/>
      <c r="D10" s="230"/>
      <c r="E10" s="278"/>
      <c r="F10" s="278"/>
      <c r="G10" s="269"/>
      <c r="H10" s="269"/>
      <c r="I10" s="232"/>
      <c r="J10" s="232"/>
      <c r="K10" s="231"/>
      <c r="L10" s="233"/>
    </row>
    <row r="11" spans="1:12" s="234" customFormat="1" ht="15.75" thickBot="1" x14ac:dyDescent="0.3">
      <c r="A11" s="235"/>
      <c r="B11" s="239"/>
      <c r="C11" s="273" t="s">
        <v>155</v>
      </c>
      <c r="D11" s="241"/>
      <c r="E11" s="278"/>
      <c r="F11" s="278"/>
      <c r="G11" s="269"/>
      <c r="H11" s="269"/>
      <c r="I11" s="232"/>
      <c r="J11" s="232"/>
      <c r="K11" s="231"/>
      <c r="L11" s="233"/>
    </row>
    <row r="12" spans="1:12" s="234" customFormat="1" ht="16.5" thickTop="1" thickBot="1" x14ac:dyDescent="0.3">
      <c r="A12" s="235"/>
      <c r="B12" s="242"/>
      <c r="C12" s="279"/>
      <c r="D12" s="243"/>
      <c r="E12" s="280"/>
      <c r="F12" s="280"/>
      <c r="G12" s="271"/>
      <c r="H12" s="271"/>
      <c r="I12" s="245"/>
      <c r="J12" s="245"/>
      <c r="K12" s="244"/>
      <c r="L12" s="246"/>
    </row>
    <row r="13" spans="1:12" s="234" customFormat="1" ht="15.75" thickTop="1" x14ac:dyDescent="0.25">
      <c r="A13" s="235"/>
      <c r="B13" s="223" t="s">
        <v>19</v>
      </c>
      <c r="C13" s="272"/>
      <c r="E13" s="281"/>
      <c r="F13" s="281"/>
      <c r="G13" s="269"/>
      <c r="H13" s="269"/>
      <c r="I13" s="232"/>
      <c r="J13" s="232"/>
      <c r="K13" s="231"/>
      <c r="L13" s="233"/>
    </row>
    <row r="14" spans="1:12" s="234" customFormat="1" x14ac:dyDescent="0.25">
      <c r="A14" s="235"/>
      <c r="B14" s="306" t="s">
        <v>284</v>
      </c>
      <c r="C14" s="296" t="s">
        <v>20</v>
      </c>
      <c r="D14" s="230">
        <v>0.3</v>
      </c>
      <c r="E14" s="236" t="s">
        <v>283</v>
      </c>
      <c r="F14" s="236" t="s">
        <v>268</v>
      </c>
      <c r="G14" s="237">
        <v>7.56</v>
      </c>
      <c r="H14" s="237"/>
      <c r="I14" s="303"/>
      <c r="J14" s="303"/>
      <c r="K14" s="304"/>
      <c r="L14" s="305">
        <v>781.61</v>
      </c>
    </row>
    <row r="15" spans="1:12" s="234" customFormat="1" x14ac:dyDescent="0.25">
      <c r="A15" s="235"/>
      <c r="B15" s="223"/>
      <c r="C15" s="296" t="s">
        <v>21</v>
      </c>
      <c r="D15" s="230">
        <v>0.36</v>
      </c>
      <c r="E15" s="236" t="s">
        <v>283</v>
      </c>
      <c r="F15" s="278"/>
      <c r="G15" s="269"/>
      <c r="H15" s="269"/>
      <c r="I15" s="232"/>
      <c r="J15" s="232"/>
      <c r="K15" s="231"/>
      <c r="L15" s="233"/>
    </row>
    <row r="16" spans="1:12" s="234" customFormat="1" x14ac:dyDescent="0.25">
      <c r="A16" s="235"/>
      <c r="B16" s="223"/>
      <c r="C16" s="275" t="s">
        <v>22</v>
      </c>
      <c r="D16" s="247"/>
      <c r="E16" s="247"/>
      <c r="F16" s="247"/>
      <c r="G16" s="248"/>
      <c r="H16" s="248"/>
      <c r="I16" s="232"/>
      <c r="J16" s="232"/>
      <c r="K16" s="231"/>
      <c r="L16" s="233"/>
    </row>
    <row r="17" spans="1:12" s="234" customFormat="1" x14ac:dyDescent="0.25">
      <c r="A17" s="235"/>
      <c r="B17" s="223"/>
      <c r="C17" s="298" t="s">
        <v>23</v>
      </c>
      <c r="D17" s="230">
        <v>0.3</v>
      </c>
      <c r="E17" s="236" t="s">
        <v>283</v>
      </c>
      <c r="F17" s="278"/>
      <c r="G17" s="269"/>
      <c r="H17" s="269"/>
      <c r="I17" s="232"/>
      <c r="J17" s="232"/>
      <c r="K17" s="231"/>
      <c r="L17" s="233"/>
    </row>
    <row r="18" spans="1:12" s="234" customFormat="1" x14ac:dyDescent="0.25">
      <c r="A18" s="235"/>
      <c r="B18" s="223"/>
      <c r="C18" s="296" t="s">
        <v>24</v>
      </c>
      <c r="D18" s="230">
        <v>0.35</v>
      </c>
      <c r="E18" s="236" t="s">
        <v>283</v>
      </c>
      <c r="F18" s="278"/>
      <c r="G18" s="269"/>
      <c r="H18" s="269"/>
      <c r="I18" s="232"/>
      <c r="J18" s="232"/>
      <c r="K18" s="231"/>
      <c r="L18" s="233"/>
    </row>
    <row r="19" spans="1:12" s="234" customFormat="1" ht="60" x14ac:dyDescent="0.25">
      <c r="A19" s="235"/>
      <c r="B19" s="229"/>
      <c r="C19" s="277" t="s">
        <v>25</v>
      </c>
      <c r="D19" s="230">
        <v>0.2</v>
      </c>
      <c r="E19" s="278" t="s">
        <v>297</v>
      </c>
      <c r="F19" s="278" t="s">
        <v>292</v>
      </c>
      <c r="G19" s="269">
        <v>0.36</v>
      </c>
      <c r="H19" s="269"/>
      <c r="I19" s="232" t="s">
        <v>298</v>
      </c>
      <c r="J19" s="232"/>
      <c r="K19" s="231"/>
      <c r="L19" s="233">
        <v>49.22</v>
      </c>
    </row>
    <row r="20" spans="1:12" s="234" customFormat="1" x14ac:dyDescent="0.25">
      <c r="A20" s="235"/>
      <c r="B20" s="223"/>
      <c r="C20" s="275" t="s">
        <v>26</v>
      </c>
      <c r="D20" s="247"/>
      <c r="E20" s="247"/>
      <c r="F20" s="247"/>
      <c r="G20" s="248"/>
      <c r="H20" s="248"/>
      <c r="I20" s="232"/>
      <c r="J20" s="232"/>
      <c r="K20" s="231"/>
      <c r="L20" s="233"/>
    </row>
    <row r="21" spans="1:12" s="234" customFormat="1" x14ac:dyDescent="0.25">
      <c r="A21" s="235"/>
      <c r="B21" s="223"/>
      <c r="C21" s="275" t="s">
        <v>27</v>
      </c>
      <c r="D21" s="247"/>
      <c r="E21" s="247"/>
      <c r="F21" s="247"/>
      <c r="G21" s="248"/>
      <c r="H21" s="248"/>
      <c r="I21" s="232"/>
      <c r="J21" s="232"/>
      <c r="K21" s="231"/>
      <c r="L21" s="233"/>
    </row>
    <row r="22" spans="1:12" s="234" customFormat="1" x14ac:dyDescent="0.25">
      <c r="A22" s="235"/>
      <c r="B22" s="223"/>
      <c r="C22" s="282"/>
      <c r="D22" s="247"/>
      <c r="E22" s="247"/>
      <c r="F22" s="247"/>
      <c r="G22" s="248"/>
      <c r="H22" s="248"/>
      <c r="I22" s="232"/>
      <c r="J22" s="232"/>
      <c r="K22" s="231"/>
      <c r="L22" s="233"/>
    </row>
    <row r="23" spans="1:12" s="234" customFormat="1" ht="15.75" thickBot="1" x14ac:dyDescent="0.3">
      <c r="A23" s="235"/>
      <c r="B23" s="223"/>
      <c r="C23" s="272" t="s">
        <v>155</v>
      </c>
      <c r="D23" s="230"/>
      <c r="E23" s="230"/>
      <c r="F23" s="230"/>
      <c r="G23" s="231"/>
      <c r="H23" s="231"/>
      <c r="I23" s="232"/>
      <c r="J23" s="232"/>
      <c r="K23" s="231"/>
      <c r="L23" s="233"/>
    </row>
    <row r="24" spans="1:12" s="234" customFormat="1" ht="16.5" thickTop="1" thickBot="1" x14ac:dyDescent="0.3">
      <c r="A24" s="235"/>
      <c r="B24" s="242"/>
      <c r="C24" s="279"/>
      <c r="D24" s="243"/>
      <c r="E24" s="243"/>
      <c r="F24" s="243"/>
      <c r="G24" s="244"/>
      <c r="H24" s="244"/>
      <c r="I24" s="245"/>
      <c r="J24" s="245"/>
      <c r="K24" s="244"/>
      <c r="L24" s="246"/>
    </row>
    <row r="25" spans="1:12" s="234" customFormat="1" ht="15.75" thickTop="1" x14ac:dyDescent="0.25">
      <c r="A25" s="235"/>
      <c r="B25" s="223" t="s">
        <v>28</v>
      </c>
      <c r="C25" s="277" t="s">
        <v>29</v>
      </c>
      <c r="D25" s="230">
        <v>0.3</v>
      </c>
      <c r="E25" s="230"/>
      <c r="F25" s="230"/>
      <c r="G25" s="231"/>
      <c r="H25" s="231"/>
      <c r="I25" s="232"/>
      <c r="J25" s="232"/>
      <c r="K25" s="231"/>
      <c r="L25" s="233"/>
    </row>
    <row r="26" spans="1:12" s="234" customFormat="1" x14ac:dyDescent="0.25">
      <c r="A26" s="235"/>
      <c r="B26" s="223"/>
      <c r="C26" s="296" t="s">
        <v>30</v>
      </c>
      <c r="D26" s="230">
        <v>0.35</v>
      </c>
      <c r="E26" s="236" t="s">
        <v>283</v>
      </c>
      <c r="F26" s="230"/>
      <c r="G26" s="231"/>
      <c r="H26" s="231"/>
      <c r="I26" s="232"/>
      <c r="J26" s="232"/>
      <c r="K26" s="231"/>
      <c r="L26" s="233"/>
    </row>
    <row r="27" spans="1:12" s="238" customFormat="1" ht="60" x14ac:dyDescent="0.25">
      <c r="A27" s="309"/>
      <c r="B27" s="310"/>
      <c r="C27" s="311" t="s">
        <v>31</v>
      </c>
      <c r="D27" s="312">
        <v>0.2</v>
      </c>
      <c r="E27" s="312" t="s">
        <v>296</v>
      </c>
      <c r="F27" s="312" t="s">
        <v>268</v>
      </c>
      <c r="G27" s="313">
        <v>0.28000000000000003</v>
      </c>
      <c r="H27" s="313"/>
      <c r="I27" s="300" t="s">
        <v>295</v>
      </c>
      <c r="J27" s="300"/>
      <c r="K27" s="301"/>
      <c r="L27" s="302">
        <v>49.22</v>
      </c>
    </row>
    <row r="28" spans="1:12" s="234" customFormat="1" ht="45" x14ac:dyDescent="0.25">
      <c r="A28" s="235"/>
      <c r="B28" s="223" t="s">
        <v>168</v>
      </c>
      <c r="C28" s="276" t="s">
        <v>32</v>
      </c>
      <c r="D28" s="297">
        <v>18.585000000000001</v>
      </c>
      <c r="E28" s="224" t="s">
        <v>316</v>
      </c>
      <c r="F28" s="316" t="s">
        <v>270</v>
      </c>
      <c r="G28" s="237"/>
      <c r="H28" s="237"/>
      <c r="I28" s="226" t="s">
        <v>331</v>
      </c>
      <c r="J28" s="232"/>
      <c r="K28" s="231"/>
      <c r="L28" s="233"/>
    </row>
    <row r="29" spans="1:12" s="234" customFormat="1" x14ac:dyDescent="0.25">
      <c r="A29" s="235"/>
      <c r="B29" s="223"/>
      <c r="C29" s="277"/>
      <c r="D29" s="236"/>
      <c r="E29" s="236"/>
      <c r="F29" s="236"/>
      <c r="G29" s="237"/>
      <c r="H29" s="237"/>
      <c r="I29" s="232"/>
      <c r="J29" s="232"/>
      <c r="K29" s="231"/>
      <c r="L29" s="233"/>
    </row>
    <row r="30" spans="1:12" s="234" customFormat="1" ht="15.75" thickBot="1" x14ac:dyDescent="0.3">
      <c r="A30" s="249"/>
      <c r="B30" s="239"/>
      <c r="C30" s="273" t="s">
        <v>155</v>
      </c>
      <c r="D30" s="240"/>
      <c r="E30" s="240"/>
      <c r="F30" s="240"/>
      <c r="G30" s="250"/>
      <c r="H30" s="231"/>
      <c r="I30" s="232"/>
      <c r="J30" s="232"/>
      <c r="K30" s="231"/>
      <c r="L30" s="233"/>
    </row>
    <row r="31" spans="1:12" ht="15.75" thickTop="1" x14ac:dyDescent="0.25">
      <c r="H31" s="219"/>
      <c r="I31" s="221"/>
      <c r="J31" s="221"/>
      <c r="K31" s="219"/>
      <c r="L31" s="251"/>
    </row>
    <row r="32" spans="1:12" x14ac:dyDescent="0.25">
      <c r="C32" s="283"/>
      <c r="H32" s="231"/>
      <c r="I32" s="232"/>
      <c r="J32" s="232"/>
      <c r="K32" s="231"/>
      <c r="L32" s="252"/>
    </row>
    <row r="33" spans="1:12" ht="15.75" thickBot="1" x14ac:dyDescent="0.3">
      <c r="H33" s="250"/>
      <c r="I33" s="253"/>
      <c r="J33" s="253"/>
      <c r="K33" s="250"/>
      <c r="L33" s="254"/>
    </row>
    <row r="34" spans="1:12" ht="45.75" thickTop="1" x14ac:dyDescent="0.25">
      <c r="A34" s="228" t="s">
        <v>34</v>
      </c>
      <c r="B34" s="217" t="s">
        <v>35</v>
      </c>
      <c r="C34" s="284" t="s">
        <v>36</v>
      </c>
      <c r="D34" s="299">
        <v>14.9</v>
      </c>
      <c r="E34" s="218" t="s">
        <v>316</v>
      </c>
      <c r="F34" s="265" t="s">
        <v>270</v>
      </c>
      <c r="G34" s="255"/>
      <c r="H34" s="237"/>
      <c r="I34" s="226" t="s">
        <v>331</v>
      </c>
      <c r="L34" s="233"/>
    </row>
    <row r="35" spans="1:12" x14ac:dyDescent="0.25">
      <c r="A35" s="235"/>
      <c r="B35" s="223"/>
      <c r="C35" s="277"/>
      <c r="D35" s="236"/>
      <c r="E35" s="236"/>
      <c r="F35" s="236"/>
      <c r="G35" s="237"/>
      <c r="H35" s="237"/>
      <c r="L35" s="233"/>
    </row>
    <row r="36" spans="1:12" x14ac:dyDescent="0.25">
      <c r="A36" s="235"/>
      <c r="B36" s="223"/>
      <c r="C36" s="295" t="s">
        <v>37</v>
      </c>
      <c r="D36" s="286">
        <v>0.28000000000000003</v>
      </c>
      <c r="E36" s="236" t="s">
        <v>283</v>
      </c>
      <c r="F36" s="286"/>
      <c r="G36" s="268"/>
      <c r="H36" s="268"/>
      <c r="L36" s="233"/>
    </row>
    <row r="37" spans="1:12" x14ac:dyDescent="0.25">
      <c r="A37" s="235"/>
      <c r="B37" s="223"/>
      <c r="C37" s="285" t="s">
        <v>38</v>
      </c>
      <c r="D37" s="286">
        <v>0.25</v>
      </c>
      <c r="E37" s="286"/>
      <c r="F37" s="286"/>
      <c r="G37" s="268"/>
      <c r="H37" s="268"/>
      <c r="L37" s="233"/>
    </row>
    <row r="38" spans="1:12" x14ac:dyDescent="0.25">
      <c r="A38" s="235"/>
      <c r="B38" s="223"/>
      <c r="C38" s="295" t="s">
        <v>39</v>
      </c>
      <c r="D38" s="286">
        <v>0.41</v>
      </c>
      <c r="E38" s="236" t="s">
        <v>283</v>
      </c>
      <c r="F38" s="286"/>
      <c r="G38" s="268"/>
      <c r="H38" s="268"/>
      <c r="L38" s="233"/>
    </row>
    <row r="39" spans="1:12" x14ac:dyDescent="0.25">
      <c r="A39" s="235"/>
      <c r="B39" s="223"/>
      <c r="C39" s="285" t="s">
        <v>40</v>
      </c>
      <c r="D39" s="286">
        <v>0.32</v>
      </c>
      <c r="E39" s="286"/>
      <c r="F39" s="286"/>
      <c r="G39" s="268"/>
      <c r="H39" s="268"/>
      <c r="L39" s="233"/>
    </row>
    <row r="40" spans="1:12" x14ac:dyDescent="0.25">
      <c r="A40" s="235"/>
      <c r="B40" s="223"/>
      <c r="C40" s="295" t="s">
        <v>41</v>
      </c>
      <c r="D40" s="286">
        <v>0.35</v>
      </c>
      <c r="E40" s="236" t="s">
        <v>283</v>
      </c>
      <c r="F40" s="286"/>
      <c r="G40" s="268"/>
      <c r="H40" s="268"/>
      <c r="L40" s="233"/>
    </row>
    <row r="41" spans="1:12" x14ac:dyDescent="0.25">
      <c r="A41" s="235"/>
      <c r="B41" s="223"/>
      <c r="C41" s="285" t="s">
        <v>42</v>
      </c>
      <c r="D41" s="286">
        <v>0.3</v>
      </c>
      <c r="E41" s="286"/>
      <c r="F41" s="286"/>
      <c r="G41" s="268"/>
      <c r="H41" s="268"/>
      <c r="L41" s="233"/>
    </row>
    <row r="42" spans="1:12" x14ac:dyDescent="0.25">
      <c r="A42" s="235"/>
      <c r="B42" s="223"/>
      <c r="C42" s="295" t="s">
        <v>43</v>
      </c>
      <c r="D42" s="286">
        <v>0.25</v>
      </c>
      <c r="E42" s="236" t="s">
        <v>283</v>
      </c>
      <c r="F42" s="286"/>
      <c r="G42" s="268"/>
      <c r="H42" s="268"/>
      <c r="L42" s="233"/>
    </row>
    <row r="43" spans="1:12" x14ac:dyDescent="0.25">
      <c r="A43" s="235"/>
      <c r="B43" s="223"/>
      <c r="C43" s="295" t="s">
        <v>44</v>
      </c>
      <c r="D43" s="286">
        <v>0.43</v>
      </c>
      <c r="E43" s="236" t="s">
        <v>283</v>
      </c>
      <c r="F43" s="286"/>
      <c r="G43" s="268"/>
      <c r="H43" s="268"/>
      <c r="L43" s="233"/>
    </row>
    <row r="44" spans="1:12" x14ac:dyDescent="0.25">
      <c r="A44" s="235"/>
      <c r="B44" s="223"/>
      <c r="C44" s="285" t="s">
        <v>45</v>
      </c>
      <c r="D44" s="286">
        <v>0.3</v>
      </c>
      <c r="E44" s="286"/>
      <c r="F44" s="286"/>
      <c r="G44" s="268"/>
      <c r="H44" s="268"/>
      <c r="L44" s="233"/>
    </row>
    <row r="45" spans="1:12" x14ac:dyDescent="0.25">
      <c r="A45" s="235"/>
      <c r="B45" s="223"/>
      <c r="C45" s="295" t="s">
        <v>46</v>
      </c>
      <c r="D45" s="286">
        <v>0.25</v>
      </c>
      <c r="E45" s="236" t="s">
        <v>283</v>
      </c>
      <c r="F45" s="286"/>
      <c r="G45" s="268"/>
      <c r="H45" s="268"/>
      <c r="L45" s="233"/>
    </row>
    <row r="46" spans="1:12" x14ac:dyDescent="0.25">
      <c r="A46" s="235"/>
      <c r="B46" s="223"/>
      <c r="C46" s="295" t="s">
        <v>47</v>
      </c>
      <c r="D46" s="286">
        <v>0.2</v>
      </c>
      <c r="E46" s="236" t="s">
        <v>283</v>
      </c>
      <c r="F46" s="286"/>
      <c r="G46" s="268"/>
      <c r="H46" s="268"/>
      <c r="L46" s="233"/>
    </row>
    <row r="47" spans="1:12" x14ac:dyDescent="0.25">
      <c r="A47" s="235"/>
      <c r="B47" s="223"/>
      <c r="C47" s="285" t="s">
        <v>48</v>
      </c>
      <c r="D47" s="286">
        <v>0.41</v>
      </c>
      <c r="E47" s="286"/>
      <c r="F47" s="286"/>
      <c r="G47" s="268"/>
      <c r="H47" s="268"/>
      <c r="L47" s="233"/>
    </row>
    <row r="48" spans="1:12" x14ac:dyDescent="0.25">
      <c r="A48" s="235"/>
      <c r="B48" s="223"/>
      <c r="C48" s="295" t="s">
        <v>49</v>
      </c>
      <c r="D48" s="286">
        <v>0.15</v>
      </c>
      <c r="E48" s="236" t="s">
        <v>283</v>
      </c>
      <c r="F48" s="286"/>
      <c r="G48" s="268"/>
      <c r="H48" s="268"/>
      <c r="L48" s="233"/>
    </row>
    <row r="49" spans="1:12" x14ac:dyDescent="0.25">
      <c r="A49" s="235"/>
      <c r="B49" s="223"/>
      <c r="C49" s="285" t="s">
        <v>50</v>
      </c>
      <c r="D49" s="286">
        <v>0.25</v>
      </c>
      <c r="E49" s="286"/>
      <c r="F49" s="286"/>
      <c r="G49" s="268"/>
      <c r="H49" s="268"/>
      <c r="L49" s="233"/>
    </row>
    <row r="50" spans="1:12" x14ac:dyDescent="0.25">
      <c r="A50" s="235"/>
      <c r="B50" s="223"/>
      <c r="C50" s="285" t="s">
        <v>51</v>
      </c>
      <c r="D50" s="286">
        <v>0.15</v>
      </c>
      <c r="E50" s="286" t="s">
        <v>291</v>
      </c>
      <c r="F50" s="286" t="s">
        <v>268</v>
      </c>
      <c r="G50" s="307">
        <v>0.17530000000000001</v>
      </c>
      <c r="H50" s="268"/>
      <c r="L50" s="233">
        <v>49.22</v>
      </c>
    </row>
    <row r="51" spans="1:12" x14ac:dyDescent="0.25">
      <c r="A51" s="235"/>
      <c r="B51" s="223"/>
      <c r="C51" s="285" t="s">
        <v>52</v>
      </c>
      <c r="D51" s="286">
        <v>0.25</v>
      </c>
      <c r="E51" s="286" t="s">
        <v>285</v>
      </c>
      <c r="F51" s="286" t="s">
        <v>268</v>
      </c>
      <c r="G51" s="268">
        <v>0.18</v>
      </c>
      <c r="H51" s="268"/>
      <c r="L51" s="233">
        <v>49.22</v>
      </c>
    </row>
    <row r="52" spans="1:12" x14ac:dyDescent="0.25">
      <c r="A52" s="235"/>
      <c r="B52" s="223"/>
      <c r="C52" s="285" t="s">
        <v>53</v>
      </c>
      <c r="D52" s="286">
        <v>0.25</v>
      </c>
      <c r="E52" s="286"/>
      <c r="F52" s="286"/>
      <c r="G52" s="268"/>
      <c r="H52" s="268"/>
      <c r="L52" s="233"/>
    </row>
    <row r="53" spans="1:12" x14ac:dyDescent="0.25">
      <c r="A53" s="235"/>
      <c r="B53" s="223"/>
      <c r="C53" s="295" t="s">
        <v>54</v>
      </c>
      <c r="D53" s="286">
        <v>0.4</v>
      </c>
      <c r="E53" s="236" t="s">
        <v>283</v>
      </c>
      <c r="F53" s="286"/>
      <c r="G53" s="268"/>
      <c r="H53" s="268"/>
      <c r="L53" s="233"/>
    </row>
    <row r="54" spans="1:12" x14ac:dyDescent="0.25">
      <c r="A54" s="235"/>
      <c r="B54" s="223"/>
      <c r="C54" s="285" t="s">
        <v>55</v>
      </c>
      <c r="D54" s="286">
        <v>0.1</v>
      </c>
      <c r="E54" s="286" t="s">
        <v>323</v>
      </c>
      <c r="F54" s="286" t="s">
        <v>268</v>
      </c>
      <c r="G54" s="307">
        <v>0.17530000000000001</v>
      </c>
      <c r="H54" s="268"/>
      <c r="L54" s="233">
        <v>49.2</v>
      </c>
    </row>
    <row r="55" spans="1:12" x14ac:dyDescent="0.25">
      <c r="A55" s="235"/>
      <c r="B55" s="223"/>
      <c r="C55" s="285" t="s">
        <v>56</v>
      </c>
      <c r="D55" s="286">
        <v>0.25</v>
      </c>
      <c r="E55" s="286"/>
      <c r="F55" s="286"/>
      <c r="G55" s="268"/>
      <c r="H55" s="268"/>
      <c r="L55" s="233"/>
    </row>
    <row r="56" spans="1:12" x14ac:dyDescent="0.25">
      <c r="A56" s="235"/>
      <c r="B56" s="223"/>
      <c r="C56" s="285" t="s">
        <v>57</v>
      </c>
      <c r="D56" s="286">
        <v>0.25</v>
      </c>
      <c r="E56" s="286"/>
      <c r="F56" s="286"/>
      <c r="G56" s="268"/>
      <c r="H56" s="268"/>
      <c r="L56" s="233"/>
    </row>
    <row r="57" spans="1:12" x14ac:dyDescent="0.25">
      <c r="A57" s="235"/>
      <c r="B57" s="223"/>
      <c r="C57" s="285" t="s">
        <v>58</v>
      </c>
      <c r="D57" s="286">
        <v>0.25</v>
      </c>
      <c r="E57" s="286"/>
      <c r="F57" s="286"/>
      <c r="G57" s="268"/>
      <c r="H57" s="268"/>
      <c r="L57" s="233"/>
    </row>
    <row r="58" spans="1:12" x14ac:dyDescent="0.25">
      <c r="A58" s="235"/>
      <c r="B58" s="223"/>
      <c r="C58" s="285" t="s">
        <v>59</v>
      </c>
      <c r="D58" s="286">
        <v>0.1</v>
      </c>
      <c r="E58" s="286"/>
      <c r="F58" s="286"/>
      <c r="G58" s="268"/>
      <c r="H58" s="268"/>
      <c r="L58" s="233"/>
    </row>
    <row r="59" spans="1:12" x14ac:dyDescent="0.25">
      <c r="A59" s="235"/>
      <c r="B59" s="223"/>
      <c r="C59" s="285" t="s">
        <v>60</v>
      </c>
      <c r="D59" s="286">
        <v>0.2</v>
      </c>
      <c r="E59" s="286"/>
      <c r="F59" s="286"/>
      <c r="G59" s="268"/>
      <c r="H59" s="268"/>
      <c r="L59" s="233"/>
    </row>
    <row r="60" spans="1:12" x14ac:dyDescent="0.25">
      <c r="A60" s="235"/>
      <c r="B60" s="223"/>
      <c r="C60" s="285" t="s">
        <v>61</v>
      </c>
      <c r="D60" s="286">
        <v>0.25</v>
      </c>
      <c r="E60" s="286"/>
      <c r="F60" s="286"/>
      <c r="G60" s="268"/>
      <c r="H60" s="268"/>
      <c r="L60" s="233"/>
    </row>
    <row r="61" spans="1:12" x14ac:dyDescent="0.25">
      <c r="A61" s="235"/>
      <c r="B61" s="223"/>
      <c r="C61" s="285" t="s">
        <v>62</v>
      </c>
      <c r="D61" s="286">
        <v>0.15</v>
      </c>
      <c r="E61" s="286"/>
      <c r="F61" s="286"/>
      <c r="G61" s="268"/>
      <c r="H61" s="268"/>
      <c r="L61" s="233"/>
    </row>
    <row r="62" spans="1:12" x14ac:dyDescent="0.25">
      <c r="A62" s="235"/>
      <c r="B62" s="223"/>
      <c r="C62" s="285" t="s">
        <v>63</v>
      </c>
      <c r="D62" s="286">
        <v>0.21</v>
      </c>
      <c r="E62" s="286" t="s">
        <v>287</v>
      </c>
      <c r="F62" s="286" t="s">
        <v>268</v>
      </c>
      <c r="G62" s="268">
        <v>0.18</v>
      </c>
      <c r="H62" s="268"/>
      <c r="L62" s="233">
        <v>49.22</v>
      </c>
    </row>
    <row r="63" spans="1:12" x14ac:dyDescent="0.25">
      <c r="A63" s="235"/>
      <c r="B63" s="223"/>
      <c r="C63" s="295" t="s">
        <v>64</v>
      </c>
      <c r="D63" s="286">
        <v>0.15</v>
      </c>
      <c r="E63" s="286" t="s">
        <v>286</v>
      </c>
      <c r="F63" s="286" t="s">
        <v>268</v>
      </c>
      <c r="G63" s="268">
        <v>0.18</v>
      </c>
      <c r="H63" s="268"/>
      <c r="L63" s="233">
        <v>49.22</v>
      </c>
    </row>
    <row r="64" spans="1:12" x14ac:dyDescent="0.25">
      <c r="A64" s="235"/>
      <c r="B64" s="223"/>
      <c r="C64" s="295" t="s">
        <v>65</v>
      </c>
      <c r="D64" s="286">
        <v>0.22</v>
      </c>
      <c r="E64" s="236" t="s">
        <v>283</v>
      </c>
      <c r="F64" s="286"/>
      <c r="G64" s="268"/>
      <c r="H64" s="268"/>
      <c r="L64" s="233"/>
    </row>
    <row r="65" spans="1:12" x14ac:dyDescent="0.25">
      <c r="A65" s="235"/>
      <c r="B65" s="223"/>
      <c r="C65" s="285" t="s">
        <v>66</v>
      </c>
      <c r="D65" s="286">
        <v>0.25</v>
      </c>
      <c r="E65" s="286"/>
      <c r="F65" s="286"/>
      <c r="G65" s="268"/>
      <c r="H65" s="268"/>
      <c r="L65" s="233"/>
    </row>
    <row r="66" spans="1:12" x14ac:dyDescent="0.25">
      <c r="A66" s="235"/>
      <c r="B66" s="223"/>
      <c r="C66" s="285" t="s">
        <v>67</v>
      </c>
      <c r="D66" s="286">
        <v>0.25</v>
      </c>
      <c r="E66" s="286"/>
      <c r="F66" s="286"/>
      <c r="G66" s="268"/>
      <c r="H66" s="268"/>
      <c r="L66" s="233"/>
    </row>
    <row r="67" spans="1:12" x14ac:dyDescent="0.25">
      <c r="A67" s="235"/>
      <c r="B67" s="223"/>
      <c r="C67" s="285" t="s">
        <v>68</v>
      </c>
      <c r="D67" s="286">
        <v>0.2</v>
      </c>
      <c r="E67" s="286"/>
      <c r="F67" s="286"/>
      <c r="G67" s="268"/>
      <c r="H67" s="268"/>
      <c r="L67" s="233"/>
    </row>
    <row r="68" spans="1:12" x14ac:dyDescent="0.25">
      <c r="A68" s="235"/>
      <c r="B68" s="223"/>
      <c r="C68" s="285" t="s">
        <v>69</v>
      </c>
      <c r="D68" s="286">
        <v>0.25</v>
      </c>
      <c r="E68" s="286"/>
      <c r="F68" s="286"/>
      <c r="G68" s="268"/>
      <c r="H68" s="268"/>
      <c r="L68" s="233"/>
    </row>
    <row r="69" spans="1:12" x14ac:dyDescent="0.25">
      <c r="A69" s="235"/>
      <c r="B69" s="229"/>
      <c r="C69" s="285" t="s">
        <v>70</v>
      </c>
      <c r="D69" s="286">
        <v>0.15</v>
      </c>
      <c r="E69" s="286"/>
      <c r="F69" s="286"/>
      <c r="G69" s="268"/>
      <c r="H69" s="268"/>
      <c r="L69" s="233"/>
    </row>
    <row r="70" spans="1:12" x14ac:dyDescent="0.25">
      <c r="A70" s="235"/>
      <c r="B70" s="229"/>
      <c r="C70" s="285" t="s">
        <v>71</v>
      </c>
      <c r="D70" s="286">
        <v>0.14000000000000001</v>
      </c>
      <c r="E70" s="286"/>
      <c r="F70" s="286"/>
      <c r="G70" s="268"/>
      <c r="H70" s="268"/>
      <c r="L70" s="233"/>
    </row>
    <row r="71" spans="1:12" x14ac:dyDescent="0.25">
      <c r="A71" s="235"/>
      <c r="B71" s="223"/>
      <c r="C71" s="285" t="s">
        <v>72</v>
      </c>
      <c r="D71" s="286">
        <v>0.1</v>
      </c>
      <c r="E71" s="286"/>
      <c r="F71" s="286"/>
      <c r="G71" s="268"/>
      <c r="H71" s="268"/>
      <c r="L71" s="233"/>
    </row>
    <row r="72" spans="1:12" ht="30" x14ac:dyDescent="0.25">
      <c r="A72" s="235"/>
      <c r="B72" s="223"/>
      <c r="C72" s="272" t="s">
        <v>336</v>
      </c>
      <c r="D72" s="278" t="s">
        <v>337</v>
      </c>
      <c r="E72" s="278" t="s">
        <v>338</v>
      </c>
      <c r="F72" s="278" t="s">
        <v>268</v>
      </c>
      <c r="G72" s="269">
        <v>0.06</v>
      </c>
      <c r="H72" s="269"/>
      <c r="I72" s="226" t="s">
        <v>339</v>
      </c>
      <c r="J72" s="226" t="s">
        <v>340</v>
      </c>
      <c r="L72" s="233">
        <v>49.22</v>
      </c>
    </row>
    <row r="73" spans="1:12" ht="75" x14ac:dyDescent="0.25">
      <c r="A73" s="235"/>
      <c r="B73" s="223"/>
      <c r="C73" s="287" t="s">
        <v>73</v>
      </c>
      <c r="D73" s="288"/>
      <c r="E73" s="288" t="s">
        <v>324</v>
      </c>
      <c r="F73" s="315" t="s">
        <v>328</v>
      </c>
      <c r="G73" s="314" t="s">
        <v>326</v>
      </c>
      <c r="H73" s="270"/>
      <c r="I73" s="226" t="s">
        <v>325</v>
      </c>
      <c r="L73" s="233">
        <v>14491.54</v>
      </c>
    </row>
    <row r="74" spans="1:12" x14ac:dyDescent="0.25">
      <c r="A74" s="235"/>
      <c r="B74" s="223"/>
      <c r="C74" s="287" t="s">
        <v>74</v>
      </c>
      <c r="D74" s="288"/>
      <c r="E74" s="288"/>
      <c r="F74" s="288"/>
      <c r="G74" s="270"/>
      <c r="H74" s="270"/>
      <c r="L74" s="233"/>
    </row>
    <row r="75" spans="1:12" x14ac:dyDescent="0.25">
      <c r="A75" s="235"/>
      <c r="B75" s="223"/>
      <c r="C75" s="287" t="s">
        <v>75</v>
      </c>
      <c r="D75" s="288"/>
      <c r="E75" s="288"/>
      <c r="F75" s="288"/>
      <c r="G75" s="270"/>
      <c r="H75" s="270"/>
      <c r="L75" s="233"/>
    </row>
    <row r="76" spans="1:12" x14ac:dyDescent="0.25">
      <c r="A76" s="235"/>
      <c r="B76" s="223"/>
      <c r="C76" s="287" t="s">
        <v>76</v>
      </c>
      <c r="D76" s="288"/>
      <c r="E76" s="288"/>
      <c r="F76" s="288"/>
      <c r="G76" s="270"/>
      <c r="H76" s="270"/>
      <c r="L76" s="233"/>
    </row>
    <row r="77" spans="1:12" x14ac:dyDescent="0.25">
      <c r="A77" s="235"/>
      <c r="B77" s="223"/>
      <c r="C77" s="287" t="s">
        <v>77</v>
      </c>
      <c r="D77" s="288"/>
      <c r="E77" s="288"/>
      <c r="F77" s="288"/>
      <c r="G77" s="270"/>
      <c r="H77" s="270"/>
      <c r="L77" s="233"/>
    </row>
    <row r="78" spans="1:12" x14ac:dyDescent="0.25">
      <c r="A78" s="235"/>
      <c r="B78" s="223"/>
      <c r="C78" s="287" t="s">
        <v>78</v>
      </c>
      <c r="D78" s="288"/>
      <c r="E78" s="288"/>
      <c r="F78" s="288"/>
      <c r="G78" s="270"/>
      <c r="H78" s="270"/>
      <c r="L78" s="233"/>
    </row>
    <row r="79" spans="1:12" x14ac:dyDescent="0.25">
      <c r="A79" s="235"/>
      <c r="B79" s="223"/>
      <c r="C79" s="287" t="s">
        <v>79</v>
      </c>
      <c r="D79" s="288"/>
      <c r="E79" s="288"/>
      <c r="F79" s="288"/>
      <c r="G79" s="270"/>
      <c r="H79" s="270"/>
      <c r="L79" s="233"/>
    </row>
    <row r="80" spans="1:12" x14ac:dyDescent="0.25">
      <c r="A80" s="235"/>
      <c r="B80" s="223"/>
      <c r="C80" s="287" t="s">
        <v>80</v>
      </c>
      <c r="D80" s="288"/>
      <c r="E80" s="288"/>
      <c r="F80" s="288"/>
      <c r="G80" s="270"/>
      <c r="H80" s="270"/>
      <c r="L80" s="233"/>
    </row>
    <row r="81" spans="1:12" x14ac:dyDescent="0.25">
      <c r="A81" s="235"/>
      <c r="B81" s="223"/>
      <c r="C81" s="289" t="s">
        <v>81</v>
      </c>
      <c r="D81" s="288"/>
      <c r="E81" s="288"/>
      <c r="F81" s="288"/>
      <c r="G81" s="270"/>
      <c r="H81" s="270"/>
      <c r="L81" s="233"/>
    </row>
    <row r="82" spans="1:12" x14ac:dyDescent="0.25">
      <c r="A82" s="235"/>
      <c r="B82" s="223"/>
      <c r="C82" s="289" t="s">
        <v>82</v>
      </c>
      <c r="D82" s="288"/>
      <c r="E82" s="288"/>
      <c r="F82" s="288"/>
      <c r="G82" s="270"/>
      <c r="H82" s="270"/>
      <c r="L82" s="233"/>
    </row>
    <row r="83" spans="1:12" x14ac:dyDescent="0.25">
      <c r="A83" s="235"/>
      <c r="B83" s="223"/>
      <c r="C83" s="289" t="s">
        <v>83</v>
      </c>
      <c r="D83" s="288"/>
      <c r="E83" s="288"/>
      <c r="F83" s="288"/>
      <c r="G83" s="270"/>
      <c r="H83" s="270"/>
      <c r="L83" s="233"/>
    </row>
    <row r="84" spans="1:12" x14ac:dyDescent="0.25">
      <c r="A84" s="235"/>
      <c r="B84" s="223"/>
      <c r="C84" s="289" t="s">
        <v>84</v>
      </c>
      <c r="D84" s="288"/>
      <c r="E84" s="288"/>
      <c r="F84" s="288"/>
      <c r="G84" s="270"/>
      <c r="H84" s="270"/>
      <c r="L84" s="233"/>
    </row>
    <row r="85" spans="1:12" x14ac:dyDescent="0.25">
      <c r="A85" s="235"/>
      <c r="B85" s="223"/>
      <c r="C85" s="289" t="s">
        <v>85</v>
      </c>
      <c r="D85" s="288"/>
      <c r="E85" s="288"/>
      <c r="F85" s="288"/>
      <c r="G85" s="270"/>
      <c r="H85" s="270"/>
      <c r="L85" s="233"/>
    </row>
    <row r="86" spans="1:12" x14ac:dyDescent="0.25">
      <c r="A86" s="235"/>
      <c r="B86" s="223"/>
      <c r="C86" s="289" t="s">
        <v>86</v>
      </c>
      <c r="D86" s="288"/>
      <c r="E86" s="288"/>
      <c r="F86" s="288"/>
      <c r="G86" s="270"/>
      <c r="H86" s="270"/>
      <c r="L86" s="233"/>
    </row>
    <row r="87" spans="1:12" x14ac:dyDescent="0.25">
      <c r="A87" s="235"/>
      <c r="B87" s="223"/>
      <c r="C87" s="289" t="s">
        <v>87</v>
      </c>
      <c r="D87" s="288"/>
      <c r="E87" s="288"/>
      <c r="F87" s="288"/>
      <c r="G87" s="270"/>
      <c r="H87" s="270"/>
      <c r="L87" s="233"/>
    </row>
    <row r="88" spans="1:12" x14ac:dyDescent="0.25">
      <c r="A88" s="235"/>
      <c r="B88" s="223"/>
      <c r="C88" s="289" t="s">
        <v>88</v>
      </c>
      <c r="D88" s="288"/>
      <c r="E88" s="288"/>
      <c r="F88" s="288"/>
      <c r="G88" s="270"/>
      <c r="H88" s="270"/>
      <c r="L88" s="233"/>
    </row>
    <row r="89" spans="1:12" x14ac:dyDescent="0.25">
      <c r="A89" s="235"/>
      <c r="B89" s="223"/>
      <c r="C89" s="289" t="s">
        <v>89</v>
      </c>
      <c r="D89" s="288"/>
      <c r="E89" s="288"/>
      <c r="F89" s="288"/>
      <c r="G89" s="270"/>
      <c r="H89" s="270"/>
      <c r="L89" s="233"/>
    </row>
    <row r="90" spans="1:12" x14ac:dyDescent="0.25">
      <c r="A90" s="235"/>
      <c r="B90" s="223"/>
      <c r="C90" s="289" t="s">
        <v>90</v>
      </c>
      <c r="D90" s="288"/>
      <c r="E90" s="288"/>
      <c r="F90" s="288"/>
      <c r="G90" s="270"/>
      <c r="H90" s="270"/>
      <c r="L90" s="233"/>
    </row>
    <row r="91" spans="1:12" x14ac:dyDescent="0.25">
      <c r="A91" s="235"/>
      <c r="B91" s="223"/>
      <c r="C91" s="289" t="s">
        <v>91</v>
      </c>
      <c r="D91" s="288"/>
      <c r="E91" s="288"/>
      <c r="F91" s="288"/>
      <c r="G91" s="270"/>
      <c r="H91" s="270"/>
      <c r="L91" s="233"/>
    </row>
    <row r="92" spans="1:12" x14ac:dyDescent="0.25">
      <c r="A92" s="235"/>
      <c r="B92" s="223"/>
      <c r="C92" s="289" t="s">
        <v>92</v>
      </c>
      <c r="D92" s="288"/>
      <c r="E92" s="288"/>
      <c r="F92" s="288"/>
      <c r="G92" s="270"/>
      <c r="H92" s="270"/>
      <c r="L92" s="233"/>
    </row>
    <row r="93" spans="1:12" x14ac:dyDescent="0.25">
      <c r="A93" s="235"/>
      <c r="B93" s="223"/>
      <c r="C93" s="289" t="s">
        <v>93</v>
      </c>
      <c r="D93" s="288"/>
      <c r="E93" s="288"/>
      <c r="F93" s="288"/>
      <c r="G93" s="270"/>
      <c r="H93" s="270"/>
      <c r="L93" s="233"/>
    </row>
    <row r="94" spans="1:12" x14ac:dyDescent="0.25">
      <c r="A94" s="235"/>
      <c r="B94" s="223"/>
      <c r="C94" s="289" t="s">
        <v>94</v>
      </c>
      <c r="D94" s="288"/>
      <c r="E94" s="288"/>
      <c r="F94" s="288"/>
      <c r="G94" s="270"/>
      <c r="H94" s="270"/>
      <c r="L94" s="233"/>
    </row>
    <row r="95" spans="1:12" x14ac:dyDescent="0.25">
      <c r="A95" s="235"/>
      <c r="B95" s="223"/>
      <c r="C95" s="289" t="s">
        <v>95</v>
      </c>
      <c r="D95" s="288"/>
      <c r="E95" s="288"/>
      <c r="F95" s="288"/>
      <c r="G95" s="270"/>
      <c r="H95" s="270"/>
      <c r="L95" s="233"/>
    </row>
    <row r="96" spans="1:12" x14ac:dyDescent="0.25">
      <c r="A96" s="235"/>
      <c r="B96" s="223"/>
      <c r="C96" s="289" t="s">
        <v>96</v>
      </c>
      <c r="D96" s="288"/>
      <c r="E96" s="288"/>
      <c r="F96" s="288"/>
      <c r="G96" s="270"/>
      <c r="H96" s="270"/>
      <c r="L96" s="233"/>
    </row>
    <row r="97" spans="1:12" x14ac:dyDescent="0.25">
      <c r="A97" s="235"/>
      <c r="B97" s="223"/>
      <c r="C97" s="289" t="s">
        <v>97</v>
      </c>
      <c r="D97" s="288"/>
      <c r="E97" s="288"/>
      <c r="F97" s="288"/>
      <c r="G97" s="270"/>
      <c r="H97" s="270"/>
      <c r="L97" s="233"/>
    </row>
    <row r="98" spans="1:12" x14ac:dyDescent="0.25">
      <c r="A98" s="235"/>
      <c r="B98" s="223"/>
      <c r="C98" s="289" t="s">
        <v>98</v>
      </c>
      <c r="D98" s="288"/>
      <c r="E98" s="288"/>
      <c r="F98" s="288"/>
      <c r="G98" s="270"/>
      <c r="H98" s="270"/>
      <c r="L98" s="233"/>
    </row>
    <row r="99" spans="1:12" x14ac:dyDescent="0.25">
      <c r="A99" s="235"/>
      <c r="B99" s="223"/>
      <c r="C99" s="289" t="s">
        <v>99</v>
      </c>
      <c r="D99" s="288"/>
      <c r="E99" s="288"/>
      <c r="F99" s="288"/>
      <c r="G99" s="270"/>
      <c r="H99" s="270"/>
      <c r="L99" s="233"/>
    </row>
    <row r="100" spans="1:12" x14ac:dyDescent="0.25">
      <c r="A100" s="235"/>
      <c r="B100" s="223"/>
      <c r="C100" s="289" t="s">
        <v>100</v>
      </c>
      <c r="D100" s="288"/>
      <c r="E100" s="288"/>
      <c r="F100" s="288"/>
      <c r="G100" s="270"/>
      <c r="H100" s="270"/>
      <c r="L100" s="233"/>
    </row>
    <row r="101" spans="1:12" x14ac:dyDescent="0.25">
      <c r="A101" s="235"/>
      <c r="B101" s="223"/>
      <c r="C101" s="289" t="s">
        <v>101</v>
      </c>
      <c r="D101" s="288"/>
      <c r="E101" s="288"/>
      <c r="F101" s="288"/>
      <c r="G101" s="270"/>
      <c r="H101" s="270"/>
      <c r="L101" s="233"/>
    </row>
    <row r="102" spans="1:12" x14ac:dyDescent="0.25">
      <c r="A102" s="235"/>
      <c r="B102" s="223"/>
      <c r="C102" s="289" t="s">
        <v>102</v>
      </c>
      <c r="D102" s="288"/>
      <c r="E102" s="288"/>
      <c r="F102" s="288"/>
      <c r="G102" s="270"/>
      <c r="H102" s="270"/>
      <c r="L102" s="233"/>
    </row>
    <row r="103" spans="1:12" x14ac:dyDescent="0.25">
      <c r="A103" s="235"/>
      <c r="B103" s="223"/>
      <c r="C103" s="289" t="s">
        <v>103</v>
      </c>
      <c r="D103" s="288"/>
    </row>
    <row r="104" spans="1:12" x14ac:dyDescent="0.25">
      <c r="A104" s="235"/>
      <c r="B104" s="223"/>
      <c r="C104" s="290" t="s">
        <v>104</v>
      </c>
      <c r="D104" s="288"/>
      <c r="E104" s="288"/>
      <c r="F104" s="288"/>
      <c r="G104" s="270"/>
      <c r="H104" s="270"/>
      <c r="L104" s="233"/>
    </row>
    <row r="105" spans="1:12" x14ac:dyDescent="0.25">
      <c r="A105" s="235"/>
      <c r="B105" s="223"/>
      <c r="C105" s="290" t="s">
        <v>105</v>
      </c>
      <c r="D105" s="288"/>
      <c r="E105" s="288"/>
      <c r="F105" s="288"/>
      <c r="G105" s="270"/>
      <c r="H105" s="270"/>
      <c r="L105" s="233"/>
    </row>
    <row r="106" spans="1:12" x14ac:dyDescent="0.25">
      <c r="A106" s="235"/>
      <c r="B106" s="223"/>
      <c r="C106" s="290" t="s">
        <v>106</v>
      </c>
      <c r="D106" s="288"/>
      <c r="E106" s="288"/>
      <c r="F106" s="288"/>
      <c r="G106" s="270"/>
      <c r="H106" s="270"/>
      <c r="L106" s="233"/>
    </row>
    <row r="107" spans="1:12" x14ac:dyDescent="0.25">
      <c r="A107" s="235"/>
      <c r="B107" s="223"/>
      <c r="C107" s="290" t="s">
        <v>107</v>
      </c>
      <c r="D107" s="288"/>
      <c r="E107" s="288"/>
      <c r="F107" s="288"/>
      <c r="G107" s="270"/>
      <c r="H107" s="270"/>
      <c r="L107" s="233"/>
    </row>
    <row r="108" spans="1:12" x14ac:dyDescent="0.25">
      <c r="A108" s="235"/>
      <c r="B108" s="223"/>
      <c r="C108" s="290" t="s">
        <v>108</v>
      </c>
      <c r="D108" s="288"/>
      <c r="E108" s="288"/>
      <c r="F108" s="288"/>
      <c r="G108" s="270"/>
      <c r="H108" s="270"/>
      <c r="L108" s="233"/>
    </row>
    <row r="109" spans="1:12" x14ac:dyDescent="0.25">
      <c r="A109" s="235"/>
      <c r="B109" s="223"/>
      <c r="C109" s="290" t="s">
        <v>109</v>
      </c>
      <c r="D109" s="288"/>
      <c r="E109" s="288"/>
      <c r="F109" s="288"/>
      <c r="G109" s="270"/>
      <c r="H109" s="270"/>
      <c r="L109" s="233"/>
    </row>
    <row r="110" spans="1:12" x14ac:dyDescent="0.25">
      <c r="A110" s="235"/>
      <c r="B110" s="223"/>
      <c r="C110" s="290" t="s">
        <v>110</v>
      </c>
      <c r="D110" s="288"/>
      <c r="E110" s="288"/>
      <c r="F110" s="288"/>
      <c r="G110" s="270"/>
      <c r="H110" s="270"/>
      <c r="L110" s="233"/>
    </row>
    <row r="111" spans="1:12" x14ac:dyDescent="0.25">
      <c r="A111" s="235"/>
      <c r="B111" s="223"/>
      <c r="C111" s="290" t="s">
        <v>111</v>
      </c>
      <c r="D111" s="288"/>
      <c r="E111" s="288"/>
      <c r="F111" s="288"/>
      <c r="G111" s="270"/>
      <c r="H111" s="270"/>
      <c r="L111" s="233"/>
    </row>
    <row r="112" spans="1:12" x14ac:dyDescent="0.25">
      <c r="A112" s="235"/>
      <c r="B112" s="223"/>
      <c r="C112" s="290" t="s">
        <v>112</v>
      </c>
      <c r="D112" s="288"/>
      <c r="E112" s="288"/>
      <c r="F112" s="288"/>
      <c r="G112" s="270"/>
      <c r="H112" s="270"/>
      <c r="L112" s="233"/>
    </row>
    <row r="113" spans="1:12" x14ac:dyDescent="0.25">
      <c r="A113" s="235"/>
      <c r="B113" s="223"/>
      <c r="C113" s="290" t="s">
        <v>113</v>
      </c>
      <c r="D113" s="288"/>
      <c r="E113" s="288"/>
      <c r="F113" s="288"/>
      <c r="G113" s="270"/>
      <c r="H113" s="270"/>
      <c r="L113" s="233"/>
    </row>
    <row r="114" spans="1:12" x14ac:dyDescent="0.25">
      <c r="A114" s="235"/>
      <c r="B114" s="223"/>
      <c r="C114" s="290" t="s">
        <v>114</v>
      </c>
      <c r="D114" s="288"/>
      <c r="E114" s="288"/>
      <c r="F114" s="288"/>
      <c r="G114" s="270"/>
      <c r="H114" s="270"/>
      <c r="L114" s="233"/>
    </row>
    <row r="115" spans="1:12" x14ac:dyDescent="0.25">
      <c r="A115" s="235"/>
      <c r="B115" s="223"/>
      <c r="C115" s="290" t="s">
        <v>115</v>
      </c>
      <c r="D115" s="288"/>
      <c r="E115" s="288"/>
      <c r="F115" s="288"/>
      <c r="G115" s="270"/>
      <c r="H115" s="270"/>
      <c r="L115" s="233"/>
    </row>
    <row r="116" spans="1:12" x14ac:dyDescent="0.25">
      <c r="A116" s="235"/>
      <c r="B116" s="223"/>
      <c r="C116" s="290" t="s">
        <v>116</v>
      </c>
      <c r="D116" s="288"/>
      <c r="E116" s="288"/>
      <c r="F116" s="288"/>
      <c r="G116" s="270"/>
      <c r="H116" s="270"/>
      <c r="L116" s="233"/>
    </row>
    <row r="117" spans="1:12" x14ac:dyDescent="0.25">
      <c r="A117" s="235"/>
      <c r="B117" s="223"/>
      <c r="C117" s="291" t="s">
        <v>117</v>
      </c>
      <c r="D117" s="288"/>
      <c r="E117" s="288"/>
      <c r="F117" s="288"/>
      <c r="G117" s="270"/>
      <c r="H117" s="270"/>
      <c r="L117" s="233"/>
    </row>
    <row r="118" spans="1:12" x14ac:dyDescent="0.25">
      <c r="A118" s="235"/>
      <c r="B118" s="223"/>
      <c r="C118" s="291" t="s">
        <v>118</v>
      </c>
      <c r="D118" s="288"/>
      <c r="E118" s="288"/>
      <c r="F118" s="288"/>
      <c r="G118" s="270"/>
      <c r="H118" s="270"/>
      <c r="L118" s="233"/>
    </row>
    <row r="119" spans="1:12" x14ac:dyDescent="0.25">
      <c r="A119" s="235"/>
      <c r="B119" s="223"/>
      <c r="C119" s="291" t="s">
        <v>119</v>
      </c>
      <c r="D119" s="288"/>
      <c r="E119" s="288"/>
      <c r="F119" s="288"/>
      <c r="G119" s="270"/>
      <c r="H119" s="270"/>
      <c r="L119" s="233"/>
    </row>
    <row r="120" spans="1:12" x14ac:dyDescent="0.25">
      <c r="A120" s="235"/>
      <c r="B120" s="223"/>
      <c r="C120" s="291" t="s">
        <v>120</v>
      </c>
      <c r="D120" s="288"/>
      <c r="E120" s="288"/>
      <c r="F120" s="288"/>
      <c r="G120" s="270"/>
      <c r="H120" s="270"/>
      <c r="L120" s="233"/>
    </row>
    <row r="121" spans="1:12" x14ac:dyDescent="0.25">
      <c r="A121" s="235"/>
      <c r="B121" s="223"/>
      <c r="C121" s="291" t="s">
        <v>121</v>
      </c>
      <c r="D121" s="288"/>
      <c r="E121" s="288"/>
      <c r="F121" s="288"/>
      <c r="G121" s="270"/>
      <c r="H121" s="270"/>
      <c r="L121" s="233"/>
    </row>
    <row r="122" spans="1:12" x14ac:dyDescent="0.25">
      <c r="A122" s="235"/>
      <c r="B122" s="223"/>
      <c r="C122" s="291" t="s">
        <v>122</v>
      </c>
      <c r="D122" s="288"/>
      <c r="E122" s="288"/>
      <c r="F122" s="288"/>
      <c r="G122" s="270"/>
      <c r="H122" s="270"/>
      <c r="L122" s="233"/>
    </row>
    <row r="123" spans="1:12" x14ac:dyDescent="0.25">
      <c r="A123" s="235"/>
      <c r="B123" s="223"/>
      <c r="C123" s="291" t="s">
        <v>123</v>
      </c>
      <c r="D123" s="288"/>
      <c r="E123" s="288"/>
      <c r="F123" s="288"/>
      <c r="G123" s="270"/>
      <c r="H123" s="270"/>
      <c r="L123" s="233"/>
    </row>
    <row r="124" spans="1:12" x14ac:dyDescent="0.25">
      <c r="A124" s="235"/>
      <c r="B124" s="223"/>
      <c r="C124" s="291" t="s">
        <v>124</v>
      </c>
      <c r="D124" s="288"/>
      <c r="E124" s="288"/>
      <c r="F124" s="288"/>
      <c r="G124" s="270"/>
      <c r="H124" s="270"/>
      <c r="L124" s="233"/>
    </row>
    <row r="125" spans="1:12" x14ac:dyDescent="0.25">
      <c r="A125" s="235"/>
      <c r="B125" s="223"/>
      <c r="C125" s="291" t="s">
        <v>125</v>
      </c>
      <c r="D125" s="288"/>
      <c r="E125" s="288"/>
      <c r="F125" s="288"/>
      <c r="G125" s="270"/>
      <c r="H125" s="270"/>
      <c r="L125" s="233"/>
    </row>
    <row r="126" spans="1:12" x14ac:dyDescent="0.25">
      <c r="A126" s="235"/>
      <c r="B126" s="223"/>
      <c r="C126" s="291" t="s">
        <v>126</v>
      </c>
      <c r="D126" s="288"/>
      <c r="E126" s="288"/>
      <c r="F126" s="288"/>
      <c r="G126" s="270"/>
      <c r="H126" s="270"/>
      <c r="L126" s="233"/>
    </row>
    <row r="127" spans="1:12" x14ac:dyDescent="0.25">
      <c r="A127" s="235"/>
      <c r="B127" s="223"/>
      <c r="C127" s="291" t="s">
        <v>127</v>
      </c>
      <c r="D127" s="288"/>
      <c r="E127" s="288"/>
      <c r="F127" s="288"/>
      <c r="G127" s="270"/>
      <c r="H127" s="270"/>
      <c r="L127" s="233"/>
    </row>
    <row r="128" spans="1:12" x14ac:dyDescent="0.25">
      <c r="A128" s="235"/>
      <c r="B128" s="223"/>
      <c r="C128" s="292"/>
      <c r="D128" s="257"/>
      <c r="E128" s="257"/>
      <c r="F128" s="257"/>
      <c r="G128" s="258"/>
      <c r="H128" s="258"/>
      <c r="L128" s="233"/>
    </row>
    <row r="129" spans="1:12" s="234" customFormat="1" ht="15.75" thickBot="1" x14ac:dyDescent="0.3">
      <c r="A129" s="235"/>
      <c r="B129" s="239"/>
      <c r="C129" s="273" t="s">
        <v>155</v>
      </c>
      <c r="D129" s="241"/>
      <c r="E129" s="241"/>
      <c r="F129" s="241"/>
      <c r="G129" s="250"/>
      <c r="H129" s="250"/>
      <c r="I129" s="232"/>
      <c r="J129" s="232"/>
      <c r="K129" s="231"/>
      <c r="L129" s="233"/>
    </row>
    <row r="130" spans="1:12" s="234" customFormat="1" ht="16.5" thickTop="1" thickBot="1" x14ac:dyDescent="0.3">
      <c r="A130" s="235"/>
      <c r="C130" s="272"/>
      <c r="D130" s="230"/>
      <c r="E130" s="230"/>
      <c r="F130" s="230"/>
      <c r="G130" s="231"/>
      <c r="H130" s="231"/>
      <c r="I130" s="245"/>
      <c r="J130" s="245"/>
      <c r="K130" s="244"/>
      <c r="L130" s="246"/>
    </row>
    <row r="131" spans="1:12" ht="135.75" thickTop="1" x14ac:dyDescent="0.25">
      <c r="A131" s="235"/>
      <c r="B131" s="217" t="s">
        <v>128</v>
      </c>
      <c r="C131" s="293" t="s">
        <v>129</v>
      </c>
      <c r="D131" s="218">
        <v>0.26</v>
      </c>
      <c r="E131" s="218" t="s">
        <v>321</v>
      </c>
      <c r="F131" s="265" t="s">
        <v>270</v>
      </c>
      <c r="G131" s="219">
        <v>0.8</v>
      </c>
      <c r="H131" s="219"/>
      <c r="I131" s="221" t="s">
        <v>322</v>
      </c>
      <c r="J131" s="221"/>
      <c r="K131" s="219"/>
      <c r="L131" s="222">
        <v>82.7</v>
      </c>
    </row>
    <row r="132" spans="1:12" ht="75" x14ac:dyDescent="0.25">
      <c r="A132" s="235"/>
      <c r="B132" s="223"/>
      <c r="C132" s="277" t="s">
        <v>130</v>
      </c>
      <c r="D132" s="230">
        <v>0.25</v>
      </c>
      <c r="E132" s="288" t="s">
        <v>341</v>
      </c>
      <c r="F132" s="316" t="s">
        <v>270</v>
      </c>
      <c r="G132" s="270">
        <v>2.5</v>
      </c>
      <c r="H132" s="270"/>
      <c r="I132" s="226" t="s">
        <v>342</v>
      </c>
      <c r="J132" s="226" t="s">
        <v>343</v>
      </c>
      <c r="K132" s="226" t="s">
        <v>344</v>
      </c>
      <c r="L132" s="233">
        <v>258.5</v>
      </c>
    </row>
    <row r="133" spans="1:12" ht="210" x14ac:dyDescent="0.25">
      <c r="A133" s="256"/>
      <c r="B133" s="223"/>
      <c r="C133" s="277" t="s">
        <v>131</v>
      </c>
      <c r="D133" s="230">
        <v>0.24</v>
      </c>
      <c r="E133" s="230" t="s">
        <v>319</v>
      </c>
      <c r="F133" s="262" t="s">
        <v>270</v>
      </c>
      <c r="G133" s="231">
        <v>0.9</v>
      </c>
      <c r="H133" s="231"/>
      <c r="I133" s="232" t="s">
        <v>320</v>
      </c>
      <c r="J133" s="232"/>
      <c r="K133" s="231"/>
      <c r="L133" s="233">
        <v>93.05</v>
      </c>
    </row>
    <row r="134" spans="1:12" x14ac:dyDescent="0.25">
      <c r="A134" s="256"/>
      <c r="B134" s="223"/>
      <c r="C134" s="277"/>
      <c r="D134" s="230"/>
      <c r="E134" s="230"/>
      <c r="F134" s="230"/>
      <c r="G134" s="231"/>
      <c r="H134" s="231"/>
      <c r="I134" s="232"/>
      <c r="J134" s="232"/>
      <c r="K134" s="231"/>
      <c r="L134" s="233"/>
    </row>
    <row r="135" spans="1:12" s="234" customFormat="1" ht="15.75" thickBot="1" x14ac:dyDescent="0.3">
      <c r="A135" s="259"/>
      <c r="B135" s="239"/>
      <c r="C135" s="294" t="s">
        <v>155</v>
      </c>
      <c r="D135" s="241"/>
      <c r="E135" s="241"/>
      <c r="F135" s="241"/>
      <c r="G135" s="250"/>
      <c r="H135" s="250"/>
      <c r="I135" s="253"/>
      <c r="J135" s="253"/>
      <c r="K135" s="250"/>
      <c r="L135" s="260"/>
    </row>
    <row r="136" spans="1:12" ht="15.75" thickTop="1" x14ac:dyDescent="0.25"/>
    <row r="137" spans="1:12" ht="15.75" thickBot="1" x14ac:dyDescent="0.3">
      <c r="A137" s="261"/>
    </row>
    <row r="138" spans="1:12" ht="24.75" thickTop="1" thickBot="1" x14ac:dyDescent="0.3">
      <c r="A138" s="412" t="s">
        <v>269</v>
      </c>
      <c r="B138" s="413"/>
      <c r="C138" s="413"/>
      <c r="D138" s="413"/>
      <c r="E138" s="413"/>
      <c r="F138" s="413"/>
      <c r="G138" s="413"/>
      <c r="H138" s="413"/>
      <c r="I138" s="413"/>
      <c r="J138" s="413"/>
      <c r="K138" s="413"/>
      <c r="L138" s="414"/>
    </row>
    <row r="139" spans="1:12" ht="30.75" thickTop="1" x14ac:dyDescent="0.25">
      <c r="A139" s="263" t="s">
        <v>0</v>
      </c>
      <c r="B139" s="264" t="s">
        <v>1</v>
      </c>
      <c r="C139" s="264" t="s">
        <v>2</v>
      </c>
      <c r="D139" s="265"/>
      <c r="E139" s="265" t="s">
        <v>266</v>
      </c>
      <c r="F139" s="265" t="s">
        <v>267</v>
      </c>
      <c r="G139" s="221" t="s">
        <v>271</v>
      </c>
      <c r="H139" s="221" t="s">
        <v>276</v>
      </c>
      <c r="I139" s="221" t="s">
        <v>273</v>
      </c>
      <c r="J139" s="221" t="s">
        <v>265</v>
      </c>
      <c r="K139" s="221" t="s">
        <v>263</v>
      </c>
      <c r="L139" s="266" t="s">
        <v>264</v>
      </c>
    </row>
    <row r="140" spans="1:12" ht="60" x14ac:dyDescent="0.25">
      <c r="A140" s="320" t="s">
        <v>282</v>
      </c>
      <c r="B140" s="320" t="s">
        <v>279</v>
      </c>
      <c r="C140" s="321" t="s">
        <v>274</v>
      </c>
      <c r="D140" s="322"/>
      <c r="E140" s="322" t="s">
        <v>277</v>
      </c>
      <c r="F140" s="323" t="s">
        <v>270</v>
      </c>
      <c r="G140" s="324">
        <v>15.5</v>
      </c>
      <c r="H140" s="324">
        <v>49</v>
      </c>
      <c r="I140" s="325" t="s">
        <v>362</v>
      </c>
      <c r="J140" s="325" t="s">
        <v>361</v>
      </c>
      <c r="K140" s="324"/>
      <c r="L140" s="326">
        <v>1888.91</v>
      </c>
    </row>
    <row r="141" spans="1:12" ht="60" x14ac:dyDescent="0.25">
      <c r="A141" s="320" t="s">
        <v>282</v>
      </c>
      <c r="B141" s="320" t="s">
        <v>279</v>
      </c>
      <c r="C141" s="321" t="s">
        <v>275</v>
      </c>
      <c r="D141" s="322"/>
      <c r="E141" s="322" t="s">
        <v>278</v>
      </c>
      <c r="F141" s="323" t="s">
        <v>270</v>
      </c>
      <c r="G141" s="324">
        <v>34</v>
      </c>
      <c r="H141" s="324">
        <v>86.7</v>
      </c>
      <c r="I141" s="325" t="s">
        <v>363</v>
      </c>
      <c r="J141" s="325" t="s">
        <v>364</v>
      </c>
      <c r="K141" s="324"/>
      <c r="L141" s="326">
        <v>3032.21</v>
      </c>
    </row>
    <row r="142" spans="1:12" ht="60" x14ac:dyDescent="0.25">
      <c r="A142" s="320" t="s">
        <v>282</v>
      </c>
      <c r="B142" s="320" t="s">
        <v>279</v>
      </c>
      <c r="C142" s="321" t="s">
        <v>289</v>
      </c>
      <c r="D142" s="322"/>
      <c r="E142" s="322" t="s">
        <v>288</v>
      </c>
      <c r="F142" s="323" t="s">
        <v>270</v>
      </c>
      <c r="G142" s="324">
        <v>25</v>
      </c>
      <c r="H142" s="324">
        <v>33</v>
      </c>
      <c r="I142" s="325" t="s">
        <v>290</v>
      </c>
      <c r="J142" s="325" t="s">
        <v>365</v>
      </c>
      <c r="K142" s="324"/>
      <c r="L142" s="326">
        <v>1418.95</v>
      </c>
    </row>
    <row r="143" spans="1:12" ht="165" x14ac:dyDescent="0.25">
      <c r="A143" s="320" t="s">
        <v>281</v>
      </c>
      <c r="B143" s="320" t="s">
        <v>280</v>
      </c>
      <c r="C143" s="321" t="s">
        <v>302</v>
      </c>
      <c r="D143" s="322"/>
      <c r="E143" s="322" t="s">
        <v>303</v>
      </c>
      <c r="F143" s="323" t="s">
        <v>270</v>
      </c>
      <c r="G143" s="325" t="s">
        <v>304</v>
      </c>
      <c r="H143" s="324">
        <v>111.81</v>
      </c>
      <c r="I143" s="325" t="s">
        <v>366</v>
      </c>
      <c r="J143" s="325" t="s">
        <v>367</v>
      </c>
      <c r="K143" s="325" t="s">
        <v>305</v>
      </c>
      <c r="L143" s="326"/>
    </row>
    <row r="144" spans="1:12" ht="120" x14ac:dyDescent="0.25">
      <c r="A144" s="320" t="s">
        <v>282</v>
      </c>
      <c r="B144" s="320" t="s">
        <v>315</v>
      </c>
      <c r="C144" s="321" t="s">
        <v>384</v>
      </c>
      <c r="D144" s="322"/>
      <c r="E144" s="322" t="s">
        <v>316</v>
      </c>
      <c r="F144" s="323" t="s">
        <v>270</v>
      </c>
      <c r="G144" s="325" t="s">
        <v>317</v>
      </c>
      <c r="H144" s="324">
        <v>1171.43</v>
      </c>
      <c r="I144" s="325" t="s">
        <v>389</v>
      </c>
      <c r="J144" s="325" t="s">
        <v>294</v>
      </c>
      <c r="K144" s="325" t="s">
        <v>318</v>
      </c>
      <c r="L144" s="326">
        <v>50547.19</v>
      </c>
    </row>
    <row r="145" spans="1:12" ht="90" x14ac:dyDescent="0.25">
      <c r="A145" s="320" t="s">
        <v>281</v>
      </c>
      <c r="B145" s="320" t="s">
        <v>315</v>
      </c>
      <c r="C145" s="321" t="s">
        <v>385</v>
      </c>
      <c r="D145" s="322"/>
      <c r="E145" s="323" t="s">
        <v>390</v>
      </c>
      <c r="F145" s="323" t="s">
        <v>270</v>
      </c>
      <c r="G145" s="325" t="s">
        <v>386</v>
      </c>
      <c r="H145" s="324">
        <v>510.05</v>
      </c>
      <c r="I145" s="325" t="s">
        <v>387</v>
      </c>
      <c r="J145" s="325" t="s">
        <v>388</v>
      </c>
      <c r="K145" s="325" t="s">
        <v>318</v>
      </c>
      <c r="L145" s="326"/>
    </row>
    <row r="146" spans="1:12" ht="60.75" x14ac:dyDescent="0.25">
      <c r="A146" s="327" t="s">
        <v>282</v>
      </c>
      <c r="B146" s="327" t="s">
        <v>315</v>
      </c>
      <c r="C146" s="328" t="s">
        <v>383</v>
      </c>
      <c r="D146" s="329"/>
      <c r="E146" s="329" t="s">
        <v>316</v>
      </c>
      <c r="F146" s="330" t="s">
        <v>270</v>
      </c>
      <c r="G146" s="331"/>
      <c r="H146" s="332"/>
      <c r="I146" s="331"/>
      <c r="J146" s="331"/>
      <c r="K146" s="332"/>
      <c r="L146" s="333">
        <v>29124.71</v>
      </c>
    </row>
    <row r="147" spans="1:12" ht="60" x14ac:dyDescent="0.25">
      <c r="A147" s="320" t="s">
        <v>282</v>
      </c>
      <c r="B147" s="320" t="s">
        <v>279</v>
      </c>
      <c r="C147" s="321" t="s">
        <v>333</v>
      </c>
      <c r="D147" s="322"/>
      <c r="E147" s="322" t="s">
        <v>332</v>
      </c>
      <c r="F147" s="323" t="s">
        <v>270</v>
      </c>
      <c r="G147" s="325" t="s">
        <v>334</v>
      </c>
      <c r="H147" s="324">
        <v>97.06</v>
      </c>
      <c r="I147" s="325" t="s">
        <v>335</v>
      </c>
      <c r="J147" s="325" t="s">
        <v>368</v>
      </c>
      <c r="K147" s="324"/>
      <c r="L147" s="326">
        <v>3400.33</v>
      </c>
    </row>
    <row r="148" spans="1:12" ht="120" x14ac:dyDescent="0.25">
      <c r="A148" s="320" t="s">
        <v>281</v>
      </c>
      <c r="B148" s="320" t="s">
        <v>280</v>
      </c>
      <c r="C148" s="321" t="s">
        <v>369</v>
      </c>
      <c r="D148" s="322"/>
      <c r="E148" s="322" t="s">
        <v>354</v>
      </c>
      <c r="F148" s="323" t="s">
        <v>270</v>
      </c>
      <c r="G148" s="325" t="s">
        <v>370</v>
      </c>
      <c r="H148" s="324">
        <v>31</v>
      </c>
      <c r="I148" s="325" t="s">
        <v>371</v>
      </c>
      <c r="J148" s="325" t="s">
        <v>372</v>
      </c>
      <c r="K148" s="324"/>
      <c r="L148" s="326"/>
    </row>
    <row r="149" spans="1:12" ht="60" x14ac:dyDescent="0.25">
      <c r="A149" s="320" t="s">
        <v>282</v>
      </c>
      <c r="B149" s="320" t="s">
        <v>279</v>
      </c>
      <c r="C149" s="321" t="s">
        <v>373</v>
      </c>
      <c r="D149" s="322"/>
      <c r="E149" s="322" t="s">
        <v>355</v>
      </c>
      <c r="F149" s="323" t="s">
        <v>270</v>
      </c>
      <c r="G149" s="325" t="s">
        <v>374</v>
      </c>
      <c r="H149" s="325" t="s">
        <v>375</v>
      </c>
      <c r="I149" s="325" t="s">
        <v>376</v>
      </c>
      <c r="J149" s="325" t="s">
        <v>377</v>
      </c>
      <c r="K149" s="324"/>
      <c r="L149" s="326"/>
    </row>
    <row r="150" spans="1:12" ht="60" x14ac:dyDescent="0.25">
      <c r="A150" s="320" t="s">
        <v>281</v>
      </c>
      <c r="B150" s="320" t="s">
        <v>280</v>
      </c>
      <c r="C150" s="321" t="s">
        <v>356</v>
      </c>
      <c r="D150" s="322"/>
      <c r="E150" s="322" t="s">
        <v>357</v>
      </c>
      <c r="F150" s="323" t="s">
        <v>270</v>
      </c>
      <c r="G150" s="325" t="s">
        <v>358</v>
      </c>
      <c r="H150" s="325" t="s">
        <v>359</v>
      </c>
      <c r="I150" s="325" t="s">
        <v>360</v>
      </c>
      <c r="J150" s="325"/>
      <c r="K150" s="324"/>
      <c r="L150" s="326"/>
    </row>
    <row r="151" spans="1:12" ht="75" x14ac:dyDescent="0.25">
      <c r="A151" s="320" t="s">
        <v>281</v>
      </c>
      <c r="B151" s="320" t="s">
        <v>280</v>
      </c>
      <c r="C151" s="321" t="s">
        <v>378</v>
      </c>
      <c r="D151" s="322"/>
      <c r="E151" s="322" t="s">
        <v>379</v>
      </c>
      <c r="F151" s="323" t="s">
        <v>270</v>
      </c>
      <c r="G151" s="325" t="s">
        <v>380</v>
      </c>
      <c r="H151" s="324">
        <v>23.53</v>
      </c>
      <c r="I151" s="325" t="s">
        <v>381</v>
      </c>
      <c r="J151" s="325" t="s">
        <v>382</v>
      </c>
      <c r="K151" s="324"/>
      <c r="L151" s="326"/>
    </row>
    <row r="156" spans="1:12" ht="15.75" thickBot="1" x14ac:dyDescent="0.3"/>
    <row r="157" spans="1:12" ht="24.75" thickTop="1" thickBot="1" x14ac:dyDescent="0.3">
      <c r="A157" s="412" t="s">
        <v>293</v>
      </c>
      <c r="B157" s="413"/>
      <c r="C157" s="413"/>
      <c r="D157" s="413"/>
      <c r="E157" s="413"/>
      <c r="F157" s="413"/>
      <c r="G157" s="413"/>
      <c r="H157" s="413"/>
      <c r="I157" s="413"/>
      <c r="J157" s="413"/>
      <c r="K157" s="413"/>
      <c r="L157" s="414"/>
    </row>
    <row r="158" spans="1:12" ht="30.75" thickTop="1" x14ac:dyDescent="0.25">
      <c r="A158" s="263" t="s">
        <v>0</v>
      </c>
      <c r="B158" s="264" t="s">
        <v>1</v>
      </c>
      <c r="C158" s="264" t="s">
        <v>2</v>
      </c>
      <c r="D158" s="265"/>
      <c r="E158" s="265" t="s">
        <v>266</v>
      </c>
      <c r="F158" s="265" t="s">
        <v>267</v>
      </c>
      <c r="G158" s="221" t="s">
        <v>271</v>
      </c>
      <c r="H158" s="221" t="s">
        <v>276</v>
      </c>
      <c r="I158" s="221" t="s">
        <v>273</v>
      </c>
      <c r="J158" s="221" t="s">
        <v>265</v>
      </c>
      <c r="K158" s="221" t="s">
        <v>263</v>
      </c>
      <c r="L158" s="266" t="s">
        <v>264</v>
      </c>
    </row>
    <row r="159" spans="1:12" ht="75" x14ac:dyDescent="0.25">
      <c r="A159" s="220" t="s">
        <v>299</v>
      </c>
      <c r="B159" s="220" t="s">
        <v>300</v>
      </c>
      <c r="C159" s="267" t="s">
        <v>306</v>
      </c>
      <c r="E159" s="262" t="s">
        <v>301</v>
      </c>
    </row>
    <row r="160" spans="1:12" ht="75" x14ac:dyDescent="0.25">
      <c r="A160" s="220" t="s">
        <v>282</v>
      </c>
      <c r="B160" s="220" t="s">
        <v>279</v>
      </c>
      <c r="C160" s="267" t="s">
        <v>307</v>
      </c>
      <c r="E160" s="224" t="s">
        <v>312</v>
      </c>
      <c r="L160" s="227">
        <v>106.66</v>
      </c>
    </row>
    <row r="161" spans="1:12" ht="75" x14ac:dyDescent="0.25">
      <c r="A161" s="220" t="s">
        <v>282</v>
      </c>
      <c r="B161" s="220" t="s">
        <v>279</v>
      </c>
      <c r="C161" s="267" t="s">
        <v>308</v>
      </c>
      <c r="E161" s="224" t="s">
        <v>309</v>
      </c>
      <c r="L161" s="227">
        <v>213.34</v>
      </c>
    </row>
    <row r="162" spans="1:12" ht="75" x14ac:dyDescent="0.25">
      <c r="A162" s="220" t="s">
        <v>282</v>
      </c>
      <c r="B162" s="220" t="s">
        <v>279</v>
      </c>
      <c r="C162" s="267" t="s">
        <v>311</v>
      </c>
      <c r="E162" s="224" t="s">
        <v>310</v>
      </c>
      <c r="L162" s="227">
        <v>106.66</v>
      </c>
    </row>
    <row r="163" spans="1:12" ht="90" x14ac:dyDescent="0.25">
      <c r="A163" s="220" t="s">
        <v>282</v>
      </c>
      <c r="B163" s="220" t="s">
        <v>279</v>
      </c>
      <c r="C163" s="267" t="s">
        <v>314</v>
      </c>
      <c r="E163" s="224" t="s">
        <v>313</v>
      </c>
      <c r="L163" s="227">
        <v>319.99</v>
      </c>
    </row>
    <row r="164" spans="1:12" ht="75" x14ac:dyDescent="0.25">
      <c r="A164" s="220" t="s">
        <v>282</v>
      </c>
      <c r="B164" s="220" t="s">
        <v>300</v>
      </c>
      <c r="C164" s="267" t="s">
        <v>351</v>
      </c>
      <c r="E164" s="224" t="s">
        <v>350</v>
      </c>
      <c r="I164" s="226" t="s">
        <v>352</v>
      </c>
      <c r="J164" s="226" t="s">
        <v>353</v>
      </c>
      <c r="L164" s="227">
        <v>62.13</v>
      </c>
    </row>
    <row r="171" spans="1:12" ht="26.25" x14ac:dyDescent="0.25">
      <c r="L171" s="308">
        <f>SUM(L4:L170)</f>
        <v>111957.13</v>
      </c>
    </row>
  </sheetData>
  <mergeCells count="2">
    <mergeCell ref="A138:L138"/>
    <mergeCell ref="A157:L157"/>
  </mergeCells>
  <pageMargins left="0.70866141732283472" right="0.70866141732283472" top="0.74803149606299213" bottom="0.74803149606299213" header="0.31496062992125984" footer="0.31496062992125984"/>
  <pageSetup paperSize="8" scale="1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47"/>
  <sheetViews>
    <sheetView topLeftCell="A19" zoomScaleNormal="100" workbookViewId="0">
      <selection activeCell="K42" sqref="K42"/>
    </sheetView>
  </sheetViews>
  <sheetFormatPr defaultRowHeight="15" x14ac:dyDescent="0.25"/>
  <cols>
    <col min="1" max="1" width="15.85546875" bestFit="1" customWidth="1"/>
    <col min="2" max="16" width="7.28515625" customWidth="1"/>
    <col min="17" max="17" width="3" customWidth="1"/>
    <col min="18" max="18" width="7.5703125" bestFit="1" customWidth="1"/>
    <col min="19" max="19" width="10" bestFit="1" customWidth="1"/>
    <col min="20" max="20" width="12.140625" bestFit="1" customWidth="1"/>
    <col min="21" max="21" width="9.85546875" bestFit="1" customWidth="1"/>
    <col min="22" max="22" width="10.42578125" bestFit="1" customWidth="1"/>
  </cols>
  <sheetData>
    <row r="1" spans="1:22" x14ac:dyDescent="0.25">
      <c r="B1" s="418" t="s">
        <v>159</v>
      </c>
      <c r="C1" s="418"/>
      <c r="D1" s="418"/>
      <c r="E1" s="418" t="s">
        <v>160</v>
      </c>
      <c r="F1" s="418"/>
      <c r="G1" s="418"/>
      <c r="H1" s="418"/>
      <c r="I1" s="418"/>
      <c r="J1" s="418" t="s">
        <v>161</v>
      </c>
      <c r="K1" s="418"/>
      <c r="L1" s="418"/>
      <c r="M1" s="418"/>
      <c r="N1" s="418" t="s">
        <v>162</v>
      </c>
      <c r="O1" s="418"/>
      <c r="P1" s="418"/>
    </row>
    <row r="2" spans="1:22" ht="30" customHeight="1" x14ac:dyDescent="0.25">
      <c r="A2" s="335" t="s">
        <v>391</v>
      </c>
      <c r="B2" s="336">
        <v>11.06</v>
      </c>
      <c r="C2" s="336">
        <v>18.059999999999999</v>
      </c>
      <c r="D2" s="335">
        <v>25.06</v>
      </c>
      <c r="E2" s="336">
        <v>2.0699999999999998</v>
      </c>
      <c r="F2" s="336">
        <v>9.07</v>
      </c>
      <c r="G2" s="336">
        <v>16.07</v>
      </c>
      <c r="H2" s="336">
        <v>23.07</v>
      </c>
      <c r="I2" s="335">
        <v>30.07</v>
      </c>
      <c r="J2" s="336">
        <v>6.08</v>
      </c>
      <c r="K2" s="336">
        <v>13.08</v>
      </c>
      <c r="L2" s="336">
        <v>20.079999999999998</v>
      </c>
      <c r="M2" s="335">
        <v>27.08</v>
      </c>
      <c r="N2" s="336">
        <v>3.09</v>
      </c>
      <c r="O2" s="336">
        <v>10.09</v>
      </c>
      <c r="P2" s="335">
        <v>17.09</v>
      </c>
      <c r="Q2" s="338"/>
      <c r="R2" s="343"/>
      <c r="S2" s="344" t="s">
        <v>404</v>
      </c>
      <c r="T2" s="344" t="s">
        <v>405</v>
      </c>
      <c r="U2" s="344" t="s">
        <v>406</v>
      </c>
      <c r="V2" s="345" t="s">
        <v>407</v>
      </c>
    </row>
    <row r="3" spans="1:22" x14ac:dyDescent="0.25">
      <c r="A3" s="334" t="s">
        <v>392</v>
      </c>
      <c r="B3">
        <v>20</v>
      </c>
      <c r="C3">
        <v>65</v>
      </c>
      <c r="D3" s="334">
        <v>80</v>
      </c>
      <c r="E3">
        <v>100</v>
      </c>
      <c r="F3">
        <v>75</v>
      </c>
      <c r="G3">
        <v>80</v>
      </c>
      <c r="H3">
        <v>85</v>
      </c>
      <c r="I3" s="334">
        <v>75</v>
      </c>
      <c r="J3">
        <v>25</v>
      </c>
      <c r="K3">
        <v>40</v>
      </c>
      <c r="L3">
        <v>40</v>
      </c>
      <c r="M3" s="334">
        <v>55</v>
      </c>
      <c r="N3">
        <v>30</v>
      </c>
      <c r="O3">
        <v>5</v>
      </c>
      <c r="P3" s="334">
        <v>25</v>
      </c>
      <c r="Q3" s="337"/>
      <c r="R3" s="337"/>
      <c r="S3" s="346">
        <f>AVERAGE(B3:D3)</f>
        <v>55</v>
      </c>
      <c r="T3" s="346">
        <f>AVERAGE(E3:I3)</f>
        <v>83</v>
      </c>
      <c r="U3" s="346">
        <f>AVERAGE(J3:M3)</f>
        <v>40</v>
      </c>
      <c r="V3" s="347">
        <f t="shared" ref="V3:V14" si="0">AVERAGE(N3:P3)</f>
        <v>20</v>
      </c>
    </row>
    <row r="4" spans="1:22" x14ac:dyDescent="0.25">
      <c r="A4" s="334" t="s">
        <v>393</v>
      </c>
      <c r="B4">
        <v>30</v>
      </c>
      <c r="C4">
        <v>70</v>
      </c>
      <c r="D4" s="334">
        <v>80</v>
      </c>
      <c r="E4">
        <v>100</v>
      </c>
      <c r="F4">
        <v>75</v>
      </c>
      <c r="G4">
        <v>80</v>
      </c>
      <c r="H4">
        <v>100</v>
      </c>
      <c r="I4" s="334">
        <v>75</v>
      </c>
      <c r="J4">
        <v>75</v>
      </c>
      <c r="K4">
        <v>40</v>
      </c>
      <c r="L4">
        <v>30</v>
      </c>
      <c r="M4" s="334">
        <v>55</v>
      </c>
      <c r="N4">
        <v>20</v>
      </c>
      <c r="O4">
        <v>0</v>
      </c>
      <c r="P4" s="334">
        <v>35</v>
      </c>
      <c r="Q4" s="337"/>
      <c r="R4" s="337"/>
      <c r="S4" s="346">
        <f>AVERAGE(B4:D4)</f>
        <v>60</v>
      </c>
      <c r="T4" s="346">
        <f t="shared" ref="T4:T14" si="1">AVERAGE(E4:I4)</f>
        <v>86</v>
      </c>
      <c r="U4" s="346">
        <f t="shared" ref="U4:U14" si="2">AVERAGE(J4:M4)</f>
        <v>50</v>
      </c>
      <c r="V4" s="347">
        <f t="shared" si="0"/>
        <v>18.333333333333332</v>
      </c>
    </row>
    <row r="5" spans="1:22" x14ac:dyDescent="0.25">
      <c r="A5" s="334" t="s">
        <v>394</v>
      </c>
      <c r="B5">
        <v>15</v>
      </c>
      <c r="C5">
        <v>55</v>
      </c>
      <c r="D5" s="334">
        <v>80</v>
      </c>
      <c r="E5">
        <v>100</v>
      </c>
      <c r="F5">
        <v>80</v>
      </c>
      <c r="G5">
        <v>90</v>
      </c>
      <c r="H5">
        <v>100</v>
      </c>
      <c r="I5" s="334">
        <v>80</v>
      </c>
      <c r="J5">
        <v>80</v>
      </c>
      <c r="K5">
        <v>40</v>
      </c>
      <c r="L5">
        <v>40</v>
      </c>
      <c r="M5" s="334">
        <v>60</v>
      </c>
      <c r="N5">
        <v>20</v>
      </c>
      <c r="O5">
        <v>0</v>
      </c>
      <c r="P5" s="334">
        <v>15</v>
      </c>
      <c r="Q5" s="337"/>
      <c r="R5" s="337"/>
      <c r="S5" s="346">
        <f>AVERAGE(B5:D5)</f>
        <v>50</v>
      </c>
      <c r="T5" s="346">
        <f t="shared" si="1"/>
        <v>90</v>
      </c>
      <c r="U5" s="346">
        <f t="shared" si="2"/>
        <v>55</v>
      </c>
      <c r="V5" s="347">
        <f t="shared" si="0"/>
        <v>11.666666666666666</v>
      </c>
    </row>
    <row r="6" spans="1:22" x14ac:dyDescent="0.25">
      <c r="A6" s="334" t="s">
        <v>395</v>
      </c>
      <c r="B6">
        <v>15</v>
      </c>
      <c r="C6">
        <v>70</v>
      </c>
      <c r="D6" s="334">
        <v>90</v>
      </c>
      <c r="E6">
        <v>100</v>
      </c>
      <c r="F6">
        <v>80</v>
      </c>
      <c r="G6">
        <v>95</v>
      </c>
      <c r="H6">
        <v>100</v>
      </c>
      <c r="I6" s="334">
        <v>80</v>
      </c>
      <c r="J6">
        <v>75</v>
      </c>
      <c r="K6">
        <v>40</v>
      </c>
      <c r="L6">
        <v>40</v>
      </c>
      <c r="M6" s="334">
        <v>60</v>
      </c>
      <c r="N6">
        <v>30</v>
      </c>
      <c r="O6">
        <v>5</v>
      </c>
      <c r="P6" s="334">
        <v>10</v>
      </c>
      <c r="Q6" s="337"/>
      <c r="R6" s="337"/>
      <c r="S6" s="346">
        <f>AVERAGE(B6:D6)</f>
        <v>58.333333333333336</v>
      </c>
      <c r="T6" s="346">
        <f t="shared" si="1"/>
        <v>91</v>
      </c>
      <c r="U6" s="346">
        <f t="shared" si="2"/>
        <v>53.75</v>
      </c>
      <c r="V6" s="347">
        <f t="shared" si="0"/>
        <v>15</v>
      </c>
    </row>
    <row r="7" spans="1:22" x14ac:dyDescent="0.25">
      <c r="A7" s="334" t="s">
        <v>396</v>
      </c>
      <c r="B7">
        <v>20</v>
      </c>
      <c r="C7">
        <v>50</v>
      </c>
      <c r="D7" s="334">
        <v>60</v>
      </c>
      <c r="E7">
        <v>95</v>
      </c>
      <c r="F7">
        <v>50</v>
      </c>
      <c r="G7">
        <v>70</v>
      </c>
      <c r="H7">
        <v>100</v>
      </c>
      <c r="I7" s="334">
        <v>80</v>
      </c>
      <c r="J7">
        <v>30</v>
      </c>
      <c r="K7">
        <v>30</v>
      </c>
      <c r="L7">
        <v>60</v>
      </c>
      <c r="M7" s="334">
        <v>85</v>
      </c>
      <c r="N7">
        <v>20</v>
      </c>
      <c r="O7">
        <v>5</v>
      </c>
      <c r="P7" s="334">
        <v>40</v>
      </c>
      <c r="Q7" s="337"/>
      <c r="R7" s="337"/>
      <c r="S7" s="346">
        <f t="shared" ref="S7:S14" si="3">AVERAGE(B7:D7)</f>
        <v>43.333333333333336</v>
      </c>
      <c r="T7" s="346">
        <f t="shared" si="1"/>
        <v>79</v>
      </c>
      <c r="U7" s="346">
        <f t="shared" si="2"/>
        <v>51.25</v>
      </c>
      <c r="V7" s="347">
        <f t="shared" si="0"/>
        <v>21.666666666666668</v>
      </c>
    </row>
    <row r="8" spans="1:22" x14ac:dyDescent="0.25">
      <c r="A8" s="334" t="s">
        <v>397</v>
      </c>
      <c r="B8">
        <v>5</v>
      </c>
      <c r="C8">
        <v>50</v>
      </c>
      <c r="D8" s="334">
        <v>80</v>
      </c>
      <c r="E8">
        <v>100</v>
      </c>
      <c r="F8">
        <v>50</v>
      </c>
      <c r="G8">
        <v>40</v>
      </c>
      <c r="H8">
        <v>100</v>
      </c>
      <c r="I8" s="334">
        <v>80</v>
      </c>
      <c r="J8">
        <v>30</v>
      </c>
      <c r="K8">
        <v>20</v>
      </c>
      <c r="L8">
        <v>40</v>
      </c>
      <c r="M8" s="334">
        <v>60</v>
      </c>
      <c r="N8">
        <v>0</v>
      </c>
      <c r="O8">
        <v>0</v>
      </c>
      <c r="P8" s="334">
        <v>10</v>
      </c>
      <c r="Q8" s="337"/>
      <c r="R8" s="337"/>
      <c r="S8" s="346">
        <f t="shared" si="3"/>
        <v>45</v>
      </c>
      <c r="T8" s="346">
        <f t="shared" si="1"/>
        <v>74</v>
      </c>
      <c r="U8" s="346">
        <f t="shared" si="2"/>
        <v>37.5</v>
      </c>
      <c r="V8" s="347">
        <f t="shared" si="0"/>
        <v>3.3333333333333335</v>
      </c>
    </row>
    <row r="9" spans="1:22" x14ac:dyDescent="0.25">
      <c r="A9" s="334" t="s">
        <v>398</v>
      </c>
      <c r="B9">
        <v>5</v>
      </c>
      <c r="C9">
        <v>50</v>
      </c>
      <c r="D9" s="334">
        <v>90</v>
      </c>
      <c r="E9">
        <v>100</v>
      </c>
      <c r="F9">
        <v>30</v>
      </c>
      <c r="G9">
        <v>30</v>
      </c>
      <c r="H9">
        <v>100</v>
      </c>
      <c r="I9" s="334">
        <v>75</v>
      </c>
      <c r="J9">
        <v>40</v>
      </c>
      <c r="K9">
        <v>30</v>
      </c>
      <c r="L9">
        <v>20</v>
      </c>
      <c r="M9" s="334">
        <v>90</v>
      </c>
      <c r="N9">
        <v>20</v>
      </c>
      <c r="O9">
        <v>0</v>
      </c>
      <c r="P9" s="334">
        <v>5</v>
      </c>
      <c r="Q9" s="337"/>
      <c r="R9" s="337"/>
      <c r="S9" s="346">
        <f t="shared" si="3"/>
        <v>48.333333333333336</v>
      </c>
      <c r="T9" s="346">
        <f t="shared" si="1"/>
        <v>67</v>
      </c>
      <c r="U9" s="346">
        <f t="shared" si="2"/>
        <v>45</v>
      </c>
      <c r="V9" s="347">
        <f t="shared" si="0"/>
        <v>8.3333333333333339</v>
      </c>
    </row>
    <row r="10" spans="1:22" x14ac:dyDescent="0.25">
      <c r="A10" s="334" t="s">
        <v>399</v>
      </c>
      <c r="B10">
        <v>20</v>
      </c>
      <c r="C10">
        <v>90</v>
      </c>
      <c r="D10" s="334">
        <v>100</v>
      </c>
      <c r="E10">
        <v>100</v>
      </c>
      <c r="F10">
        <v>90</v>
      </c>
      <c r="G10">
        <v>80</v>
      </c>
      <c r="H10">
        <v>100</v>
      </c>
      <c r="I10" s="334">
        <v>90</v>
      </c>
      <c r="J10">
        <v>70</v>
      </c>
      <c r="K10">
        <v>50</v>
      </c>
      <c r="L10">
        <v>60</v>
      </c>
      <c r="M10" s="334">
        <v>95</v>
      </c>
      <c r="N10">
        <v>10</v>
      </c>
      <c r="O10">
        <v>0</v>
      </c>
      <c r="P10" s="334">
        <v>40</v>
      </c>
      <c r="Q10" s="337"/>
      <c r="R10" s="337"/>
      <c r="S10" s="346">
        <f t="shared" si="3"/>
        <v>70</v>
      </c>
      <c r="T10" s="346">
        <f t="shared" si="1"/>
        <v>92</v>
      </c>
      <c r="U10" s="346">
        <f t="shared" si="2"/>
        <v>68.75</v>
      </c>
      <c r="V10" s="347">
        <f t="shared" si="0"/>
        <v>16.666666666666668</v>
      </c>
    </row>
    <row r="11" spans="1:22" x14ac:dyDescent="0.25">
      <c r="A11" s="334" t="s">
        <v>400</v>
      </c>
      <c r="B11">
        <v>0</v>
      </c>
      <c r="C11">
        <v>70</v>
      </c>
      <c r="D11" s="334">
        <v>90</v>
      </c>
      <c r="E11">
        <v>100</v>
      </c>
      <c r="F11">
        <v>60</v>
      </c>
      <c r="G11">
        <v>50</v>
      </c>
      <c r="H11">
        <v>100</v>
      </c>
      <c r="I11" s="334">
        <v>80</v>
      </c>
      <c r="J11">
        <v>40</v>
      </c>
      <c r="K11">
        <v>20</v>
      </c>
      <c r="L11">
        <v>20</v>
      </c>
      <c r="M11" s="334">
        <v>40</v>
      </c>
      <c r="N11">
        <v>1</v>
      </c>
      <c r="O11">
        <v>0</v>
      </c>
      <c r="P11" s="334">
        <v>0</v>
      </c>
      <c r="Q11" s="337"/>
      <c r="R11" s="337"/>
      <c r="S11" s="346">
        <f t="shared" si="3"/>
        <v>53.333333333333336</v>
      </c>
      <c r="T11" s="346">
        <f t="shared" si="1"/>
        <v>78</v>
      </c>
      <c r="U11" s="346">
        <f t="shared" si="2"/>
        <v>30</v>
      </c>
      <c r="V11" s="347">
        <f t="shared" si="0"/>
        <v>0.33333333333333331</v>
      </c>
    </row>
    <row r="12" spans="1:22" x14ac:dyDescent="0.25">
      <c r="A12" s="334" t="s">
        <v>401</v>
      </c>
      <c r="B12">
        <v>3</v>
      </c>
      <c r="C12">
        <v>50</v>
      </c>
      <c r="D12" s="334">
        <v>80</v>
      </c>
      <c r="E12">
        <v>80</v>
      </c>
      <c r="F12">
        <v>60</v>
      </c>
      <c r="G12">
        <v>40</v>
      </c>
      <c r="H12">
        <v>100</v>
      </c>
      <c r="I12" s="334">
        <v>60</v>
      </c>
      <c r="J12">
        <v>40</v>
      </c>
      <c r="K12">
        <v>20</v>
      </c>
      <c r="L12">
        <v>10</v>
      </c>
      <c r="M12" s="334">
        <v>50</v>
      </c>
      <c r="N12">
        <v>20</v>
      </c>
      <c r="O12">
        <v>0</v>
      </c>
      <c r="P12" s="334">
        <v>0</v>
      </c>
      <c r="Q12" s="337"/>
      <c r="R12" s="337"/>
      <c r="S12" s="346">
        <f t="shared" si="3"/>
        <v>44.333333333333336</v>
      </c>
      <c r="T12" s="346">
        <f t="shared" si="1"/>
        <v>68</v>
      </c>
      <c r="U12" s="346">
        <f t="shared" si="2"/>
        <v>30</v>
      </c>
      <c r="V12" s="347">
        <f t="shared" si="0"/>
        <v>6.666666666666667</v>
      </c>
    </row>
    <row r="13" spans="1:22" x14ac:dyDescent="0.25">
      <c r="A13" s="334" t="s">
        <v>402</v>
      </c>
      <c r="B13">
        <v>2</v>
      </c>
      <c r="C13">
        <v>50</v>
      </c>
      <c r="D13" s="334">
        <v>80</v>
      </c>
      <c r="E13">
        <v>95</v>
      </c>
      <c r="F13">
        <v>30</v>
      </c>
      <c r="G13">
        <v>20</v>
      </c>
      <c r="H13">
        <v>100</v>
      </c>
      <c r="I13" s="334">
        <v>40</v>
      </c>
      <c r="J13">
        <v>40</v>
      </c>
      <c r="K13">
        <v>20</v>
      </c>
      <c r="L13">
        <v>30</v>
      </c>
      <c r="M13" s="334">
        <v>50</v>
      </c>
      <c r="N13">
        <v>0</v>
      </c>
      <c r="O13">
        <v>0</v>
      </c>
      <c r="P13" s="334">
        <v>0</v>
      </c>
      <c r="Q13" s="337"/>
      <c r="R13" s="337"/>
      <c r="S13" s="346">
        <f t="shared" si="3"/>
        <v>44</v>
      </c>
      <c r="T13" s="346">
        <f t="shared" si="1"/>
        <v>57</v>
      </c>
      <c r="U13" s="346">
        <f t="shared" si="2"/>
        <v>35</v>
      </c>
      <c r="V13" s="347">
        <f t="shared" si="0"/>
        <v>0</v>
      </c>
    </row>
    <row r="14" spans="1:22" x14ac:dyDescent="0.25">
      <c r="A14" s="334" t="s">
        <v>403</v>
      </c>
      <c r="B14">
        <v>0</v>
      </c>
      <c r="C14">
        <v>0</v>
      </c>
      <c r="D14" s="334">
        <v>20</v>
      </c>
      <c r="E14">
        <v>50</v>
      </c>
      <c r="F14">
        <v>0</v>
      </c>
      <c r="G14">
        <v>0</v>
      </c>
      <c r="H14">
        <v>0.5</v>
      </c>
      <c r="I14" s="334">
        <v>0.5</v>
      </c>
      <c r="J14">
        <v>0</v>
      </c>
      <c r="K14">
        <v>0</v>
      </c>
      <c r="L14">
        <v>5</v>
      </c>
      <c r="M14" s="334">
        <v>8</v>
      </c>
      <c r="N14">
        <v>0</v>
      </c>
      <c r="O14">
        <v>0</v>
      </c>
      <c r="P14" s="334">
        <v>5</v>
      </c>
      <c r="Q14" s="337"/>
      <c r="R14" s="337"/>
      <c r="S14" s="346">
        <f t="shared" si="3"/>
        <v>6.666666666666667</v>
      </c>
      <c r="T14" s="346">
        <f t="shared" si="1"/>
        <v>10.199999999999999</v>
      </c>
      <c r="U14" s="346">
        <f t="shared" si="2"/>
        <v>3.25</v>
      </c>
      <c r="V14" s="347">
        <f t="shared" si="0"/>
        <v>1.6666666666666667</v>
      </c>
    </row>
    <row r="15" spans="1:22" x14ac:dyDescent="0.25">
      <c r="R15" s="357"/>
      <c r="S15" s="357"/>
      <c r="T15" s="357"/>
      <c r="U15" s="357"/>
      <c r="V15" s="357"/>
    </row>
    <row r="16" spans="1:22" ht="30.75" customHeight="1" x14ac:dyDescent="0.25">
      <c r="B16">
        <f>AVERAGE(B3:B14)</f>
        <v>11.25</v>
      </c>
      <c r="C16">
        <f t="shared" ref="C16:P16" si="4">AVERAGE(C3:C14)</f>
        <v>55.833333333333336</v>
      </c>
      <c r="D16">
        <f t="shared" si="4"/>
        <v>77.5</v>
      </c>
      <c r="E16">
        <f t="shared" si="4"/>
        <v>93.333333333333329</v>
      </c>
      <c r="F16">
        <f t="shared" si="4"/>
        <v>56.666666666666664</v>
      </c>
      <c r="G16">
        <f t="shared" si="4"/>
        <v>56.25</v>
      </c>
      <c r="H16">
        <f t="shared" si="4"/>
        <v>90.458333333333329</v>
      </c>
      <c r="I16">
        <f t="shared" si="4"/>
        <v>67.958333333333329</v>
      </c>
      <c r="J16">
        <f t="shared" si="4"/>
        <v>45.416666666666664</v>
      </c>
      <c r="K16">
        <f t="shared" si="4"/>
        <v>29.166666666666668</v>
      </c>
      <c r="L16">
        <f t="shared" si="4"/>
        <v>32.916666666666664</v>
      </c>
      <c r="M16">
        <f t="shared" si="4"/>
        <v>59</v>
      </c>
      <c r="N16">
        <f t="shared" si="4"/>
        <v>14.25</v>
      </c>
      <c r="O16">
        <f t="shared" si="4"/>
        <v>1.25</v>
      </c>
      <c r="P16">
        <f t="shared" si="4"/>
        <v>15.416666666666666</v>
      </c>
      <c r="R16" s="337"/>
      <c r="S16" s="348" t="s">
        <v>408</v>
      </c>
      <c r="T16" s="348" t="s">
        <v>409</v>
      </c>
      <c r="U16" s="348" t="s">
        <v>410</v>
      </c>
      <c r="V16" s="349" t="s">
        <v>411</v>
      </c>
    </row>
    <row r="17" spans="1:22" x14ac:dyDescent="0.25">
      <c r="R17" s="337" t="s">
        <v>414</v>
      </c>
      <c r="S17" s="8">
        <v>56875219.199999996</v>
      </c>
      <c r="T17" s="33">
        <v>112356547.2</v>
      </c>
      <c r="U17" s="33">
        <v>70282252.799999997</v>
      </c>
      <c r="V17" s="350">
        <v>21140092.799999993</v>
      </c>
    </row>
    <row r="18" spans="1:22" x14ac:dyDescent="0.25">
      <c r="R18" s="337" t="s">
        <v>412</v>
      </c>
      <c r="S18" s="18">
        <v>16</v>
      </c>
      <c r="T18" s="18">
        <v>31</v>
      </c>
      <c r="U18" s="18">
        <v>31</v>
      </c>
      <c r="V18" s="334">
        <v>16</v>
      </c>
    </row>
    <row r="19" spans="1:22" x14ac:dyDescent="0.25">
      <c r="R19" s="351" t="s">
        <v>413</v>
      </c>
      <c r="S19" s="367">
        <f>(S17/S18/24/60/60)</f>
        <v>41.142375000000001</v>
      </c>
      <c r="T19" s="367">
        <f>(T17/T18/24/60/60)</f>
        <v>41.949129032258064</v>
      </c>
      <c r="U19" s="367">
        <f>(U17/U18/24/60/60)</f>
        <v>26.240387096774192</v>
      </c>
      <c r="V19" s="368">
        <f>(V17/V18/24/60/60)</f>
        <v>15.292312499999996</v>
      </c>
    </row>
    <row r="20" spans="1:22" x14ac:dyDescent="0.25">
      <c r="S20" s="11"/>
      <c r="T20" s="11"/>
      <c r="U20" s="11"/>
      <c r="V20" s="11"/>
    </row>
    <row r="21" spans="1:22" x14ac:dyDescent="0.25">
      <c r="B21" s="418" t="s">
        <v>159</v>
      </c>
      <c r="C21" s="418"/>
      <c r="D21" s="418"/>
      <c r="E21" s="418" t="s">
        <v>160</v>
      </c>
      <c r="F21" s="418"/>
      <c r="G21" s="418"/>
      <c r="H21" s="418"/>
      <c r="I21" s="418"/>
      <c r="J21" s="418" t="s">
        <v>161</v>
      </c>
      <c r="K21" s="418"/>
      <c r="L21" s="418"/>
      <c r="M21" s="418"/>
      <c r="N21" s="418" t="s">
        <v>162</v>
      </c>
      <c r="O21" s="418"/>
      <c r="P21" s="418"/>
      <c r="R21" s="343"/>
      <c r="S21" s="352"/>
      <c r="T21" s="352" t="s">
        <v>415</v>
      </c>
      <c r="U21" s="352" t="s">
        <v>416</v>
      </c>
      <c r="V21" s="353" t="s">
        <v>417</v>
      </c>
    </row>
    <row r="22" spans="1:22" x14ac:dyDescent="0.25">
      <c r="A22" s="18" t="s">
        <v>392</v>
      </c>
      <c r="B22" s="339">
        <f>(V22*B3/100)</f>
        <v>698.67822000000001</v>
      </c>
      <c r="C22" s="340">
        <f t="shared" ref="C22:C33" si="5">(V22*C3/100)</f>
        <v>2270.7042149999997</v>
      </c>
      <c r="D22" s="340">
        <f t="shared" ref="D22:D33" si="6">(V22*D3/100)</f>
        <v>2794.71288</v>
      </c>
      <c r="E22" s="339">
        <f t="shared" ref="E22:E33" si="7">(V22*E3/100)</f>
        <v>3493.3910999999998</v>
      </c>
      <c r="F22" s="340">
        <f t="shared" ref="F22:F33" si="8">(V22*F3/100)</f>
        <v>2620.0433250000001</v>
      </c>
      <c r="G22" s="340">
        <f t="shared" ref="G22:G33" si="9">(V22*G3/100)</f>
        <v>2794.71288</v>
      </c>
      <c r="H22" s="340">
        <f t="shared" ref="H22:H33" si="10">(V22*H3/100)</f>
        <v>2969.382435</v>
      </c>
      <c r="I22" s="341">
        <f t="shared" ref="I22:I33" si="11">(V22*I3/100)</f>
        <v>2620.0433250000001</v>
      </c>
      <c r="J22" s="340">
        <f t="shared" ref="J22:J33" si="12">(V22*J3/100)</f>
        <v>873.34777499999996</v>
      </c>
      <c r="K22" s="340">
        <f t="shared" ref="K22:K33" si="13">(V22*K3/100)</f>
        <v>1397.35644</v>
      </c>
      <c r="L22" s="340">
        <f t="shared" ref="L22:L33" si="14">(V22*L3/100)</f>
        <v>1397.35644</v>
      </c>
      <c r="M22" s="341">
        <f t="shared" ref="M22:M33" si="15">(V22*M3/100)</f>
        <v>1921.3651050000001</v>
      </c>
      <c r="N22" s="340">
        <f t="shared" ref="N22:N33" si="16">(V22*N3/100)</f>
        <v>1048.0173299999999</v>
      </c>
      <c r="O22" s="340">
        <f t="shared" ref="O22:O33" si="17">(V22*O3/100)</f>
        <v>174.669555</v>
      </c>
      <c r="P22" s="341">
        <f t="shared" ref="P22:P33" si="18">(V22*P3/100)</f>
        <v>873.34777499999996</v>
      </c>
      <c r="R22" s="337" t="s">
        <v>419</v>
      </c>
      <c r="S22" s="18" t="s">
        <v>425</v>
      </c>
      <c r="T22" s="18">
        <v>795.76819999999998</v>
      </c>
      <c r="U22" s="18">
        <v>2697.6228999999998</v>
      </c>
      <c r="V22" s="334">
        <f>SUM(T22:U22)</f>
        <v>3493.3910999999998</v>
      </c>
    </row>
    <row r="23" spans="1:22" x14ac:dyDescent="0.25">
      <c r="A23" s="18" t="s">
        <v>393</v>
      </c>
      <c r="B23" s="339">
        <f t="shared" ref="B23:B33" si="19">(V23*B4/100)</f>
        <v>1048.90344</v>
      </c>
      <c r="C23" s="340">
        <f t="shared" si="5"/>
        <v>2447.4413599999998</v>
      </c>
      <c r="D23" s="340">
        <f t="shared" si="6"/>
        <v>2797.0758399999995</v>
      </c>
      <c r="E23" s="339">
        <f t="shared" si="7"/>
        <v>3496.3447999999999</v>
      </c>
      <c r="F23" s="340">
        <f t="shared" si="8"/>
        <v>2622.2585999999997</v>
      </c>
      <c r="G23" s="340">
        <f t="shared" si="9"/>
        <v>2797.0758399999995</v>
      </c>
      <c r="H23" s="340">
        <f t="shared" si="10"/>
        <v>3496.3447999999999</v>
      </c>
      <c r="I23" s="341">
        <f t="shared" si="11"/>
        <v>2622.2585999999997</v>
      </c>
      <c r="J23" s="340">
        <f t="shared" si="12"/>
        <v>2622.2585999999997</v>
      </c>
      <c r="K23" s="340">
        <f t="shared" si="13"/>
        <v>1398.5379199999998</v>
      </c>
      <c r="L23" s="340">
        <f t="shared" si="14"/>
        <v>1048.90344</v>
      </c>
      <c r="M23" s="341">
        <f t="shared" si="15"/>
        <v>1922.9896399999998</v>
      </c>
      <c r="N23" s="340">
        <f t="shared" si="16"/>
        <v>699.26895999999988</v>
      </c>
      <c r="O23" s="340">
        <f t="shared" si="17"/>
        <v>0</v>
      </c>
      <c r="P23" s="341">
        <f t="shared" si="18"/>
        <v>1223.7206799999999</v>
      </c>
      <c r="R23" s="337" t="s">
        <v>420</v>
      </c>
      <c r="S23" s="18" t="s">
        <v>423</v>
      </c>
      <c r="T23" s="18">
        <v>809.1703</v>
      </c>
      <c r="U23" s="18">
        <v>2687.1745000000001</v>
      </c>
      <c r="V23" s="334">
        <f t="shared" ref="V23:V33" si="20">SUM(T23:U23)</f>
        <v>3496.3447999999999</v>
      </c>
    </row>
    <row r="24" spans="1:22" x14ac:dyDescent="0.25">
      <c r="A24" s="18" t="s">
        <v>394</v>
      </c>
      <c r="B24" s="339">
        <f t="shared" si="19"/>
        <v>385.89653999999996</v>
      </c>
      <c r="C24" s="340">
        <f t="shared" si="5"/>
        <v>1414.9539799999998</v>
      </c>
      <c r="D24" s="340">
        <f t="shared" si="6"/>
        <v>2058.1148799999996</v>
      </c>
      <c r="E24" s="339">
        <f t="shared" si="7"/>
        <v>2572.6435999999999</v>
      </c>
      <c r="F24" s="340">
        <f t="shared" si="8"/>
        <v>2058.1148799999996</v>
      </c>
      <c r="G24" s="340">
        <f t="shared" si="9"/>
        <v>2315.3792400000002</v>
      </c>
      <c r="H24" s="340">
        <f t="shared" si="10"/>
        <v>2572.6435999999999</v>
      </c>
      <c r="I24" s="341">
        <f t="shared" si="11"/>
        <v>2058.1148799999996</v>
      </c>
      <c r="J24" s="340">
        <f t="shared" si="12"/>
        <v>2058.1148799999996</v>
      </c>
      <c r="K24" s="340">
        <f t="shared" si="13"/>
        <v>1029.0574399999998</v>
      </c>
      <c r="L24" s="340">
        <f t="shared" si="14"/>
        <v>1029.0574399999998</v>
      </c>
      <c r="M24" s="341">
        <f t="shared" si="15"/>
        <v>1543.5861599999998</v>
      </c>
      <c r="N24" s="340">
        <f t="shared" si="16"/>
        <v>514.52871999999991</v>
      </c>
      <c r="O24" s="340">
        <f t="shared" si="17"/>
        <v>0</v>
      </c>
      <c r="P24" s="341">
        <f t="shared" si="18"/>
        <v>385.89653999999996</v>
      </c>
      <c r="R24" s="337" t="s">
        <v>421</v>
      </c>
      <c r="S24" s="18" t="s">
        <v>423</v>
      </c>
      <c r="T24" s="18">
        <v>2572.6435999999999</v>
      </c>
      <c r="U24" s="18">
        <v>0</v>
      </c>
      <c r="V24" s="334">
        <f t="shared" si="20"/>
        <v>2572.6435999999999</v>
      </c>
    </row>
    <row r="25" spans="1:22" x14ac:dyDescent="0.25">
      <c r="A25" s="18" t="s">
        <v>395</v>
      </c>
      <c r="B25" s="339">
        <f t="shared" si="19"/>
        <v>311.91106500000001</v>
      </c>
      <c r="C25" s="340">
        <f t="shared" si="5"/>
        <v>1455.5849700000001</v>
      </c>
      <c r="D25" s="340">
        <f t="shared" si="6"/>
        <v>1871.46639</v>
      </c>
      <c r="E25" s="339">
        <f t="shared" si="7"/>
        <v>2079.4070999999999</v>
      </c>
      <c r="F25" s="340">
        <f t="shared" si="8"/>
        <v>1663.52568</v>
      </c>
      <c r="G25" s="340">
        <f t="shared" si="9"/>
        <v>1975.436745</v>
      </c>
      <c r="H25" s="340">
        <f t="shared" si="10"/>
        <v>2079.4070999999999</v>
      </c>
      <c r="I25" s="341">
        <f t="shared" si="11"/>
        <v>1663.52568</v>
      </c>
      <c r="J25" s="340">
        <f t="shared" si="12"/>
        <v>1559.555325</v>
      </c>
      <c r="K25" s="340">
        <f t="shared" si="13"/>
        <v>831.76283999999998</v>
      </c>
      <c r="L25" s="340">
        <f t="shared" si="14"/>
        <v>831.76283999999998</v>
      </c>
      <c r="M25" s="341">
        <f t="shared" si="15"/>
        <v>1247.64426</v>
      </c>
      <c r="N25" s="340">
        <f t="shared" si="16"/>
        <v>623.82213000000002</v>
      </c>
      <c r="O25" s="340">
        <f t="shared" si="17"/>
        <v>103.970355</v>
      </c>
      <c r="P25" s="341">
        <f t="shared" si="18"/>
        <v>207.94071</v>
      </c>
      <c r="R25" s="337" t="s">
        <v>422</v>
      </c>
      <c r="S25" s="16" t="s">
        <v>425</v>
      </c>
      <c r="T25" s="18">
        <v>2079.4070999999999</v>
      </c>
      <c r="U25" s="18">
        <v>0</v>
      </c>
      <c r="V25" s="334">
        <f t="shared" si="20"/>
        <v>2079.4070999999999</v>
      </c>
    </row>
    <row r="26" spans="1:22" x14ac:dyDescent="0.25">
      <c r="A26" s="18" t="s">
        <v>396</v>
      </c>
      <c r="B26" s="339">
        <f t="shared" si="19"/>
        <v>398.14679999999998</v>
      </c>
      <c r="C26" s="340">
        <f t="shared" si="5"/>
        <v>995.36699999999996</v>
      </c>
      <c r="D26" s="340">
        <f t="shared" si="6"/>
        <v>1194.4404</v>
      </c>
      <c r="E26" s="339">
        <f t="shared" si="7"/>
        <v>1891.1972999999998</v>
      </c>
      <c r="F26" s="340">
        <f t="shared" si="8"/>
        <v>995.36699999999996</v>
      </c>
      <c r="G26" s="340">
        <f t="shared" si="9"/>
        <v>1393.5137999999999</v>
      </c>
      <c r="H26" s="340">
        <f t="shared" si="10"/>
        <v>1990.7339999999999</v>
      </c>
      <c r="I26" s="341">
        <f t="shared" si="11"/>
        <v>1592.5871999999999</v>
      </c>
      <c r="J26" s="340">
        <f t="shared" si="12"/>
        <v>597.22019999999998</v>
      </c>
      <c r="K26" s="340">
        <f t="shared" si="13"/>
        <v>597.22019999999998</v>
      </c>
      <c r="L26" s="340">
        <f t="shared" si="14"/>
        <v>1194.4404</v>
      </c>
      <c r="M26" s="341">
        <f t="shared" si="15"/>
        <v>1692.1238999999998</v>
      </c>
      <c r="N26" s="340">
        <f t="shared" si="16"/>
        <v>398.14679999999998</v>
      </c>
      <c r="O26" s="340">
        <f t="shared" si="17"/>
        <v>99.536699999999996</v>
      </c>
      <c r="P26" s="341">
        <f t="shared" si="18"/>
        <v>796.29359999999997</v>
      </c>
      <c r="R26" s="337" t="s">
        <v>423</v>
      </c>
      <c r="S26" s="16" t="s">
        <v>427</v>
      </c>
      <c r="T26" s="18">
        <v>98.947599999999994</v>
      </c>
      <c r="U26" s="18">
        <v>1891.7864</v>
      </c>
      <c r="V26" s="334">
        <f t="shared" si="20"/>
        <v>1990.7339999999999</v>
      </c>
    </row>
    <row r="27" spans="1:22" x14ac:dyDescent="0.25">
      <c r="A27" s="18" t="s">
        <v>397</v>
      </c>
      <c r="B27" s="339">
        <f t="shared" si="19"/>
        <v>133.035235</v>
      </c>
      <c r="C27" s="340">
        <f t="shared" si="5"/>
        <v>1330.3523500000001</v>
      </c>
      <c r="D27" s="340">
        <f t="shared" si="6"/>
        <v>2128.56376</v>
      </c>
      <c r="E27" s="339">
        <f t="shared" si="7"/>
        <v>2660.7047000000002</v>
      </c>
      <c r="F27" s="340">
        <f t="shared" si="8"/>
        <v>1330.3523500000001</v>
      </c>
      <c r="G27" s="340">
        <f t="shared" si="9"/>
        <v>1064.28188</v>
      </c>
      <c r="H27" s="340">
        <f t="shared" si="10"/>
        <v>2660.7047000000002</v>
      </c>
      <c r="I27" s="341">
        <f t="shared" si="11"/>
        <v>2128.56376</v>
      </c>
      <c r="J27" s="340">
        <f t="shared" si="12"/>
        <v>798.21141</v>
      </c>
      <c r="K27" s="340">
        <f t="shared" si="13"/>
        <v>532.14094</v>
      </c>
      <c r="L27" s="340">
        <f t="shared" si="14"/>
        <v>1064.28188</v>
      </c>
      <c r="M27" s="341">
        <f t="shared" si="15"/>
        <v>1596.42282</v>
      </c>
      <c r="N27" s="340">
        <f t="shared" si="16"/>
        <v>0</v>
      </c>
      <c r="O27" s="340">
        <f t="shared" si="17"/>
        <v>0</v>
      </c>
      <c r="P27" s="341">
        <f t="shared" si="18"/>
        <v>266.07047</v>
      </c>
      <c r="R27" s="337" t="s">
        <v>424</v>
      </c>
      <c r="S27" s="16" t="s">
        <v>420</v>
      </c>
      <c r="T27" s="18">
        <v>2227.7152000000001</v>
      </c>
      <c r="U27" s="18">
        <v>432.98950000000002</v>
      </c>
      <c r="V27" s="334">
        <f t="shared" si="20"/>
        <v>2660.7047000000002</v>
      </c>
    </row>
    <row r="28" spans="1:22" x14ac:dyDescent="0.25">
      <c r="A28" s="18" t="s">
        <v>398</v>
      </c>
      <c r="B28" s="339">
        <f t="shared" si="19"/>
        <v>98.745230000000006</v>
      </c>
      <c r="C28" s="340">
        <f t="shared" si="5"/>
        <v>987.45230000000015</v>
      </c>
      <c r="D28" s="340">
        <f t="shared" si="6"/>
        <v>1777.4141400000001</v>
      </c>
      <c r="E28" s="339">
        <f t="shared" si="7"/>
        <v>1974.9046000000003</v>
      </c>
      <c r="F28" s="340">
        <f t="shared" si="8"/>
        <v>592.47137999999995</v>
      </c>
      <c r="G28" s="340">
        <f t="shared" si="9"/>
        <v>592.47137999999995</v>
      </c>
      <c r="H28" s="340">
        <f t="shared" si="10"/>
        <v>1974.9046000000003</v>
      </c>
      <c r="I28" s="341">
        <f t="shared" si="11"/>
        <v>1481.1784500000001</v>
      </c>
      <c r="J28" s="340">
        <f t="shared" si="12"/>
        <v>789.96184000000005</v>
      </c>
      <c r="K28" s="340">
        <f t="shared" si="13"/>
        <v>592.47137999999995</v>
      </c>
      <c r="L28" s="340">
        <f t="shared" si="14"/>
        <v>394.98092000000003</v>
      </c>
      <c r="M28" s="341">
        <f t="shared" si="15"/>
        <v>1777.4141400000001</v>
      </c>
      <c r="N28" s="340">
        <f t="shared" si="16"/>
        <v>394.98092000000003</v>
      </c>
      <c r="O28" s="340">
        <f t="shared" si="17"/>
        <v>0</v>
      </c>
      <c r="P28" s="341">
        <f t="shared" si="18"/>
        <v>98.745230000000006</v>
      </c>
      <c r="R28" s="337" t="s">
        <v>425</v>
      </c>
      <c r="S28" s="16" t="s">
        <v>422</v>
      </c>
      <c r="T28" s="18">
        <v>1974.9046000000001</v>
      </c>
      <c r="U28" s="18">
        <v>0</v>
      </c>
      <c r="V28" s="334">
        <f t="shared" si="20"/>
        <v>1974.9046000000001</v>
      </c>
    </row>
    <row r="29" spans="1:22" x14ac:dyDescent="0.25">
      <c r="A29" s="18" t="s">
        <v>399</v>
      </c>
      <c r="B29" s="339">
        <f t="shared" si="19"/>
        <v>545.32705999999996</v>
      </c>
      <c r="C29" s="340">
        <f t="shared" si="5"/>
        <v>2453.9717700000001</v>
      </c>
      <c r="D29" s="340">
        <f t="shared" si="6"/>
        <v>2726.6352999999999</v>
      </c>
      <c r="E29" s="339">
        <f t="shared" si="7"/>
        <v>2726.6352999999999</v>
      </c>
      <c r="F29" s="340">
        <f t="shared" si="8"/>
        <v>2453.9717700000001</v>
      </c>
      <c r="G29" s="340">
        <f t="shared" si="9"/>
        <v>2181.3082399999998</v>
      </c>
      <c r="H29" s="340">
        <f t="shared" si="10"/>
        <v>2726.6352999999999</v>
      </c>
      <c r="I29" s="341">
        <f t="shared" si="11"/>
        <v>2453.9717700000001</v>
      </c>
      <c r="J29" s="340">
        <f t="shared" si="12"/>
        <v>1908.6447099999998</v>
      </c>
      <c r="K29" s="340">
        <f t="shared" si="13"/>
        <v>1363.31765</v>
      </c>
      <c r="L29" s="340">
        <f t="shared" si="14"/>
        <v>1635.9811799999998</v>
      </c>
      <c r="M29" s="341">
        <f t="shared" si="15"/>
        <v>2590.303535</v>
      </c>
      <c r="N29" s="340">
        <f t="shared" si="16"/>
        <v>272.66352999999998</v>
      </c>
      <c r="O29" s="340">
        <f t="shared" si="17"/>
        <v>0</v>
      </c>
      <c r="P29" s="341">
        <f t="shared" si="18"/>
        <v>1090.6541199999999</v>
      </c>
      <c r="R29" s="337" t="s">
        <v>426</v>
      </c>
      <c r="S29" s="18"/>
      <c r="T29" s="18">
        <v>2379.2040999999999</v>
      </c>
      <c r="U29" s="18">
        <v>347.43119999999999</v>
      </c>
      <c r="V29" s="334">
        <f t="shared" si="20"/>
        <v>2726.6352999999999</v>
      </c>
    </row>
    <row r="30" spans="1:22" x14ac:dyDescent="0.25">
      <c r="A30" s="18" t="s">
        <v>400</v>
      </c>
      <c r="B30" s="339">
        <f t="shared" si="19"/>
        <v>0</v>
      </c>
      <c r="C30" s="340">
        <f t="shared" si="5"/>
        <v>1486.94021</v>
      </c>
      <c r="D30" s="340">
        <f t="shared" si="6"/>
        <v>1911.78027</v>
      </c>
      <c r="E30" s="339">
        <f t="shared" si="7"/>
        <v>2124.2003</v>
      </c>
      <c r="F30" s="340">
        <f t="shared" si="8"/>
        <v>1274.52018</v>
      </c>
      <c r="G30" s="340">
        <f t="shared" si="9"/>
        <v>1062.10015</v>
      </c>
      <c r="H30" s="340">
        <f t="shared" si="10"/>
        <v>2124.2003</v>
      </c>
      <c r="I30" s="341">
        <f t="shared" si="11"/>
        <v>1699.36024</v>
      </c>
      <c r="J30" s="340">
        <f t="shared" si="12"/>
        <v>849.68011999999999</v>
      </c>
      <c r="K30" s="340">
        <f t="shared" si="13"/>
        <v>424.84005999999999</v>
      </c>
      <c r="L30" s="340">
        <f t="shared" si="14"/>
        <v>424.84005999999999</v>
      </c>
      <c r="M30" s="341">
        <f t="shared" si="15"/>
        <v>849.68011999999999</v>
      </c>
      <c r="N30" s="340">
        <f t="shared" si="16"/>
        <v>21.242003</v>
      </c>
      <c r="O30" s="340">
        <f t="shared" si="17"/>
        <v>0</v>
      </c>
      <c r="P30" s="341">
        <f t="shared" si="18"/>
        <v>0</v>
      </c>
      <c r="R30" s="337" t="s">
        <v>425</v>
      </c>
      <c r="S30" s="16" t="s">
        <v>428</v>
      </c>
      <c r="T30" s="18">
        <v>2124.2003</v>
      </c>
      <c r="U30" s="18">
        <v>0</v>
      </c>
      <c r="V30" s="334">
        <f t="shared" si="20"/>
        <v>2124.2003</v>
      </c>
    </row>
    <row r="31" spans="1:22" x14ac:dyDescent="0.25">
      <c r="A31" s="18" t="s">
        <v>401</v>
      </c>
      <c r="B31" s="339">
        <f t="shared" si="19"/>
        <v>43.383443999999997</v>
      </c>
      <c r="C31" s="340">
        <f t="shared" si="5"/>
        <v>723.05739999999992</v>
      </c>
      <c r="D31" s="340">
        <f t="shared" si="6"/>
        <v>1156.8918399999998</v>
      </c>
      <c r="E31" s="339">
        <f t="shared" si="7"/>
        <v>1156.8918399999998</v>
      </c>
      <c r="F31" s="340">
        <f t="shared" si="8"/>
        <v>867.66887999999994</v>
      </c>
      <c r="G31" s="340">
        <f t="shared" si="9"/>
        <v>578.44591999999989</v>
      </c>
      <c r="H31" s="340">
        <f t="shared" si="10"/>
        <v>1446.1147999999998</v>
      </c>
      <c r="I31" s="341">
        <f t="shared" si="11"/>
        <v>867.66887999999994</v>
      </c>
      <c r="J31" s="340">
        <f t="shared" si="12"/>
        <v>578.44591999999989</v>
      </c>
      <c r="K31" s="340">
        <f t="shared" si="13"/>
        <v>289.22295999999994</v>
      </c>
      <c r="L31" s="340">
        <f t="shared" si="14"/>
        <v>144.61147999999997</v>
      </c>
      <c r="M31" s="341">
        <f t="shared" si="15"/>
        <v>723.05739999999992</v>
      </c>
      <c r="N31" s="340">
        <f t="shared" si="16"/>
        <v>289.22295999999994</v>
      </c>
      <c r="O31" s="340">
        <f t="shared" si="17"/>
        <v>0</v>
      </c>
      <c r="P31" s="341">
        <f t="shared" si="18"/>
        <v>0</v>
      </c>
      <c r="R31" s="337"/>
      <c r="S31" s="16"/>
      <c r="T31" s="18">
        <v>1083.1434999999999</v>
      </c>
      <c r="U31" s="18">
        <v>362.97129999999999</v>
      </c>
      <c r="V31" s="334">
        <f t="shared" si="20"/>
        <v>1446.1147999999998</v>
      </c>
    </row>
    <row r="32" spans="1:22" x14ac:dyDescent="0.25">
      <c r="A32" s="18" t="s">
        <v>402</v>
      </c>
      <c r="B32" s="339">
        <f t="shared" si="19"/>
        <v>45.697520000000004</v>
      </c>
      <c r="C32" s="340">
        <f t="shared" si="5"/>
        <v>1142.4380000000001</v>
      </c>
      <c r="D32" s="340">
        <f t="shared" si="6"/>
        <v>1827.9008000000001</v>
      </c>
      <c r="E32" s="339">
        <f t="shared" si="7"/>
        <v>2170.6322000000005</v>
      </c>
      <c r="F32" s="340">
        <f t="shared" si="8"/>
        <v>685.46280000000002</v>
      </c>
      <c r="G32" s="340">
        <f t="shared" si="9"/>
        <v>456.97520000000003</v>
      </c>
      <c r="H32" s="340">
        <f t="shared" si="10"/>
        <v>2284.8760000000002</v>
      </c>
      <c r="I32" s="341">
        <f t="shared" si="11"/>
        <v>913.95040000000006</v>
      </c>
      <c r="J32" s="340">
        <f t="shared" si="12"/>
        <v>913.95040000000006</v>
      </c>
      <c r="K32" s="340">
        <f t="shared" si="13"/>
        <v>456.97520000000003</v>
      </c>
      <c r="L32" s="340">
        <f t="shared" si="14"/>
        <v>685.46280000000002</v>
      </c>
      <c r="M32" s="341">
        <f t="shared" si="15"/>
        <v>1142.4380000000001</v>
      </c>
      <c r="N32" s="340">
        <f t="shared" si="16"/>
        <v>0</v>
      </c>
      <c r="O32" s="340">
        <f t="shared" si="17"/>
        <v>0</v>
      </c>
      <c r="P32" s="341">
        <f t="shared" si="18"/>
        <v>0</v>
      </c>
      <c r="R32" s="337"/>
      <c r="S32" s="16" t="s">
        <v>429</v>
      </c>
      <c r="T32" s="18">
        <v>1358.5994000000001</v>
      </c>
      <c r="U32" s="18">
        <v>926.27660000000003</v>
      </c>
      <c r="V32" s="334">
        <f t="shared" si="20"/>
        <v>2284.8760000000002</v>
      </c>
    </row>
    <row r="33" spans="1:22" x14ac:dyDescent="0.25">
      <c r="A33" s="18" t="s">
        <v>403</v>
      </c>
      <c r="B33" s="339">
        <f t="shared" si="19"/>
        <v>0</v>
      </c>
      <c r="C33" s="340">
        <f t="shared" si="5"/>
        <v>0</v>
      </c>
      <c r="D33" s="340">
        <f t="shared" si="6"/>
        <v>168.91646</v>
      </c>
      <c r="E33" s="339">
        <f t="shared" si="7"/>
        <v>422.29115000000007</v>
      </c>
      <c r="F33" s="340">
        <f t="shared" si="8"/>
        <v>0</v>
      </c>
      <c r="G33" s="340">
        <f t="shared" si="9"/>
        <v>0</v>
      </c>
      <c r="H33" s="340">
        <f t="shared" si="10"/>
        <v>4.2229115000000004</v>
      </c>
      <c r="I33" s="341">
        <f t="shared" si="11"/>
        <v>4.2229115000000004</v>
      </c>
      <c r="J33" s="340">
        <f t="shared" si="12"/>
        <v>0</v>
      </c>
      <c r="K33" s="340">
        <f t="shared" si="13"/>
        <v>0</v>
      </c>
      <c r="L33" s="340">
        <f t="shared" si="14"/>
        <v>42.229115</v>
      </c>
      <c r="M33" s="341">
        <f t="shared" si="15"/>
        <v>67.566584000000006</v>
      </c>
      <c r="N33" s="340">
        <f t="shared" si="16"/>
        <v>0</v>
      </c>
      <c r="O33" s="340">
        <f t="shared" si="17"/>
        <v>0</v>
      </c>
      <c r="P33" s="341">
        <f t="shared" si="18"/>
        <v>42.229115</v>
      </c>
      <c r="R33" s="337"/>
      <c r="S33" s="16" t="s">
        <v>430</v>
      </c>
      <c r="T33" s="18">
        <v>844.58230000000003</v>
      </c>
      <c r="U33" s="18">
        <v>0</v>
      </c>
      <c r="V33" s="334">
        <f t="shared" si="20"/>
        <v>844.58230000000003</v>
      </c>
    </row>
    <row r="34" spans="1:22" x14ac:dyDescent="0.25">
      <c r="B34" s="342"/>
      <c r="R34" s="337"/>
      <c r="S34" s="16" t="s">
        <v>431</v>
      </c>
      <c r="T34" s="18"/>
      <c r="U34" s="18"/>
      <c r="V34" s="334"/>
    </row>
    <row r="35" spans="1:22" x14ac:dyDescent="0.25">
      <c r="A35" s="18" t="s">
        <v>433</v>
      </c>
      <c r="B35" s="342">
        <f>SUM(B22:B34)</f>
        <v>3709.7245539999999</v>
      </c>
      <c r="C35" s="342">
        <f t="shared" ref="C35:P35" si="21">SUM(C22:C34)</f>
        <v>16708.263555000001</v>
      </c>
      <c r="D35" s="342">
        <f t="shared" si="21"/>
        <v>22413.912959999998</v>
      </c>
      <c r="E35" s="342">
        <f t="shared" si="21"/>
        <v>26769.243989999999</v>
      </c>
      <c r="F35" s="342">
        <f t="shared" si="21"/>
        <v>17163.756845</v>
      </c>
      <c r="G35" s="342">
        <f t="shared" si="21"/>
        <v>17211.701274999999</v>
      </c>
      <c r="H35" s="342">
        <f t="shared" si="21"/>
        <v>26330.170546500001</v>
      </c>
      <c r="I35" s="342">
        <f t="shared" si="21"/>
        <v>20105.4460965</v>
      </c>
      <c r="J35" s="342">
        <f t="shared" si="21"/>
        <v>13549.391179999999</v>
      </c>
      <c r="K35" s="342">
        <f t="shared" si="21"/>
        <v>8912.9030299999995</v>
      </c>
      <c r="L35" s="342">
        <f t="shared" si="21"/>
        <v>9893.9079949999996</v>
      </c>
      <c r="M35" s="342">
        <f t="shared" si="21"/>
        <v>17074.591664</v>
      </c>
      <c r="N35" s="342">
        <f t="shared" si="21"/>
        <v>4261.8933529999995</v>
      </c>
      <c r="O35" s="342">
        <f t="shared" si="21"/>
        <v>378.17660999999998</v>
      </c>
      <c r="P35" s="342">
        <f t="shared" si="21"/>
        <v>4984.8982399999995</v>
      </c>
      <c r="R35" s="351"/>
      <c r="S35" s="354" t="s">
        <v>432</v>
      </c>
      <c r="T35" s="354">
        <f>SUM(T22:T34)</f>
        <v>18348.286200000002</v>
      </c>
      <c r="U35" s="354">
        <f>SUM(U22:U34)</f>
        <v>9346.2523999999976</v>
      </c>
      <c r="V35" s="355">
        <f>SUM(V22:V34)</f>
        <v>27694.5386</v>
      </c>
    </row>
    <row r="36" spans="1:22" x14ac:dyDescent="0.25">
      <c r="A36" s="18"/>
    </row>
    <row r="37" spans="1:22" ht="31.5" x14ac:dyDescent="0.5">
      <c r="A37" s="356" t="s">
        <v>418</v>
      </c>
      <c r="B37" s="358">
        <f>(S19/B35*1000)</f>
        <v>11.090412347633292</v>
      </c>
      <c r="C37" s="362">
        <f>(S19/C35*1000)</f>
        <v>2.4623968172735706</v>
      </c>
      <c r="D37" s="363">
        <f>(S19/D35*1000)</f>
        <v>1.8355730689872369</v>
      </c>
      <c r="E37" s="364">
        <f>(T19/E35*1000)</f>
        <v>1.5670643910574655</v>
      </c>
      <c r="F37" s="362">
        <f>(T19/F35*1000)</f>
        <v>2.4440528615667456</v>
      </c>
      <c r="G37" s="362">
        <f>(T19/G35*1000)</f>
        <v>2.4372447767954926</v>
      </c>
      <c r="H37" s="365">
        <f>(T19/H35*1000)</f>
        <v>1.5931962521159686</v>
      </c>
      <c r="I37" s="363">
        <f>(T19/I35*1000)</f>
        <v>2.0864560194742787</v>
      </c>
      <c r="J37" s="364">
        <f>(U19/J35*1000)</f>
        <v>1.936646949532842</v>
      </c>
      <c r="K37" s="362">
        <f>(U19/K35*1000)</f>
        <v>2.9440898221882925</v>
      </c>
      <c r="L37" s="362">
        <f>(U19/L35*1000)</f>
        <v>2.6521761785166258</v>
      </c>
      <c r="M37" s="363">
        <f>(U19/M35*1000)</f>
        <v>1.5368090560021603</v>
      </c>
      <c r="N37" s="364">
        <f>(V19/N35*1000)</f>
        <v>3.5881499684255469</v>
      </c>
      <c r="O37" s="359">
        <f>(V19/O35*1000)</f>
        <v>40.436960128232144</v>
      </c>
      <c r="P37" s="360">
        <f>(V19/P35*1000)</f>
        <v>3.0677281187589491</v>
      </c>
      <c r="S37" s="366">
        <f>AVERAGE(C37:N37)</f>
        <v>2.2569880134946856</v>
      </c>
      <c r="T37" t="s">
        <v>435</v>
      </c>
    </row>
    <row r="38" spans="1:22" x14ac:dyDescent="0.25">
      <c r="A38" s="18"/>
      <c r="B38" s="415" t="s">
        <v>159</v>
      </c>
      <c r="C38" s="416"/>
      <c r="D38" s="417"/>
      <c r="E38" s="415" t="s">
        <v>160</v>
      </c>
      <c r="F38" s="416"/>
      <c r="G38" s="416"/>
      <c r="H38" s="416"/>
      <c r="I38" s="417"/>
      <c r="J38" s="415" t="s">
        <v>161</v>
      </c>
      <c r="K38" s="416"/>
      <c r="L38" s="416"/>
      <c r="M38" s="417"/>
      <c r="N38" s="415" t="s">
        <v>162</v>
      </c>
      <c r="O38" s="416"/>
      <c r="P38" s="417"/>
    </row>
    <row r="39" spans="1:22" x14ac:dyDescent="0.25">
      <c r="A39" s="18"/>
      <c r="B39" s="361">
        <v>11.06</v>
      </c>
      <c r="C39" s="336">
        <v>18.059999999999999</v>
      </c>
      <c r="D39" s="335">
        <v>25.06</v>
      </c>
      <c r="E39" s="336">
        <v>2.0699999999999998</v>
      </c>
      <c r="F39" s="336">
        <v>9.07</v>
      </c>
      <c r="G39" s="336">
        <v>16.07</v>
      </c>
      <c r="H39" s="336">
        <v>23.07</v>
      </c>
      <c r="I39" s="335">
        <v>30.07</v>
      </c>
      <c r="J39" s="336">
        <v>6.08</v>
      </c>
      <c r="K39" s="336">
        <v>13.08</v>
      </c>
      <c r="L39" s="336">
        <v>20.079999999999998</v>
      </c>
      <c r="M39" s="335">
        <v>27.08</v>
      </c>
      <c r="N39" s="336">
        <v>3.09</v>
      </c>
      <c r="O39" s="336">
        <v>10.09</v>
      </c>
      <c r="P39" s="335">
        <v>17.09</v>
      </c>
    </row>
    <row r="40" spans="1:22" x14ac:dyDescent="0.25">
      <c r="A40" s="18"/>
    </row>
    <row r="41" spans="1:22" x14ac:dyDescent="0.25">
      <c r="A41" s="18" t="s">
        <v>434</v>
      </c>
    </row>
    <row r="42" spans="1:22" x14ac:dyDescent="0.25">
      <c r="A42" s="18"/>
    </row>
    <row r="43" spans="1:22" x14ac:dyDescent="0.25">
      <c r="A43" s="18"/>
    </row>
    <row r="44" spans="1:22" x14ac:dyDescent="0.25">
      <c r="A44" s="18"/>
    </row>
    <row r="45" spans="1:22" x14ac:dyDescent="0.25">
      <c r="A45" s="18"/>
    </row>
    <row r="46" spans="1:22" x14ac:dyDescent="0.25">
      <c r="A46" s="18"/>
    </row>
    <row r="47" spans="1:22" x14ac:dyDescent="0.25">
      <c r="A47" s="18"/>
    </row>
  </sheetData>
  <mergeCells count="12">
    <mergeCell ref="B38:D38"/>
    <mergeCell ref="E38:I38"/>
    <mergeCell ref="J38:M38"/>
    <mergeCell ref="N38:P38"/>
    <mergeCell ref="B1:D1"/>
    <mergeCell ref="E1:I1"/>
    <mergeCell ref="J1:M1"/>
    <mergeCell ref="N1:P1"/>
    <mergeCell ref="B21:D21"/>
    <mergeCell ref="E21:I21"/>
    <mergeCell ref="J21:M21"/>
    <mergeCell ref="N21:P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58"/>
  <sheetViews>
    <sheetView zoomScaleNormal="100" workbookViewId="0">
      <pane xSplit="14" ySplit="3" topLeftCell="O4" activePane="bottomRight" state="frozen"/>
      <selection pane="topRight" activeCell="O1" sqref="O1"/>
      <selection pane="bottomLeft" activeCell="A4" sqref="A4"/>
      <selection pane="bottomRight" activeCell="AX1" sqref="AX1:AX1048576"/>
    </sheetView>
  </sheetViews>
  <sheetFormatPr defaultRowHeight="15" x14ac:dyDescent="0.25"/>
  <cols>
    <col min="1" max="1" width="13.42578125" bestFit="1" customWidth="1"/>
    <col min="2" max="2" width="22.28515625" bestFit="1" customWidth="1"/>
    <col min="3" max="3" width="27.5703125" bestFit="1" customWidth="1"/>
    <col min="4" max="4" width="9.7109375" style="11" bestFit="1" customWidth="1"/>
    <col min="5" max="6" width="9.7109375" hidden="1" customWidth="1"/>
    <col min="7" max="7" width="14.140625" style="12" hidden="1" customWidth="1"/>
    <col min="8" max="8" width="15.42578125" style="98" hidden="1" customWidth="1"/>
    <col min="9" max="9" width="15.140625" style="101" hidden="1" customWidth="1"/>
    <col min="10" max="10" width="11.28515625" hidden="1" customWidth="1"/>
    <col min="11" max="11" width="11.28515625" style="15" hidden="1" customWidth="1"/>
    <col min="12" max="12" width="12" style="16" hidden="1" customWidth="1"/>
    <col min="13" max="13" width="13.140625" style="16" hidden="1" customWidth="1"/>
    <col min="14" max="14" width="13.140625" style="16" customWidth="1"/>
    <col min="15" max="20" width="7.7109375" style="90" customWidth="1"/>
    <col min="21" max="21" width="8.5703125" style="90" bestFit="1" customWidth="1"/>
    <col min="22" max="23" width="7.7109375" style="90" customWidth="1"/>
    <col min="24" max="24" width="8.5703125" style="31" bestFit="1" customWidth="1"/>
    <col min="25" max="25" width="7.7109375" style="31" customWidth="1"/>
    <col min="26" max="32" width="9.140625" style="31"/>
    <col min="33" max="45" width="9.140625" style="11"/>
    <col min="49" max="49" width="10.85546875" style="382" bestFit="1" customWidth="1"/>
    <col min="50" max="50" width="9.140625" style="18"/>
    <col min="51" max="51" width="12" style="33" bestFit="1" customWidth="1"/>
    <col min="255" max="255" width="13.42578125" bestFit="1" customWidth="1"/>
    <col min="256" max="256" width="22.28515625" bestFit="1" customWidth="1"/>
    <col min="257" max="257" width="27.5703125" bestFit="1" customWidth="1"/>
    <col min="258" max="258" width="9.7109375" bestFit="1" customWidth="1"/>
    <col min="259" max="260" width="9.7109375" customWidth="1"/>
    <col min="261" max="261" width="14.140625" customWidth="1"/>
    <col min="262" max="262" width="15.42578125" bestFit="1" customWidth="1"/>
    <col min="263" max="263" width="15.140625" bestFit="1" customWidth="1"/>
    <col min="264" max="265" width="11.28515625" bestFit="1" customWidth="1"/>
    <col min="266" max="266" width="12" customWidth="1"/>
    <col min="267" max="267" width="13.140625" customWidth="1"/>
    <col min="268" max="273" width="7.7109375" customWidth="1"/>
    <col min="274" max="274" width="8.5703125" bestFit="1" customWidth="1"/>
    <col min="275" max="276" width="7.7109375" customWidth="1"/>
    <col min="277" max="277" width="8.5703125" bestFit="1" customWidth="1"/>
    <col min="278" max="278" width="7.7109375" customWidth="1"/>
    <col min="511" max="511" width="13.42578125" bestFit="1" customWidth="1"/>
    <col min="512" max="512" width="22.28515625" bestFit="1" customWidth="1"/>
    <col min="513" max="513" width="27.5703125" bestFit="1" customWidth="1"/>
    <col min="514" max="514" width="9.7109375" bestFit="1" customWidth="1"/>
    <col min="515" max="516" width="9.7109375" customWidth="1"/>
    <col min="517" max="517" width="14.140625" customWidth="1"/>
    <col min="518" max="518" width="15.42578125" bestFit="1" customWidth="1"/>
    <col min="519" max="519" width="15.140625" bestFit="1" customWidth="1"/>
    <col min="520" max="521" width="11.28515625" bestFit="1" customWidth="1"/>
    <col min="522" max="522" width="12" customWidth="1"/>
    <col min="523" max="523" width="13.140625" customWidth="1"/>
    <col min="524" max="529" width="7.7109375" customWidth="1"/>
    <col min="530" max="530" width="8.5703125" bestFit="1" customWidth="1"/>
    <col min="531" max="532" width="7.7109375" customWidth="1"/>
    <col min="533" max="533" width="8.5703125" bestFit="1" customWidth="1"/>
    <col min="534" max="534" width="7.7109375" customWidth="1"/>
    <col min="767" max="767" width="13.42578125" bestFit="1" customWidth="1"/>
    <col min="768" max="768" width="22.28515625" bestFit="1" customWidth="1"/>
    <col min="769" max="769" width="27.5703125" bestFit="1" customWidth="1"/>
    <col min="770" max="770" width="9.7109375" bestFit="1" customWidth="1"/>
    <col min="771" max="772" width="9.7109375" customWidth="1"/>
    <col min="773" max="773" width="14.140625" customWidth="1"/>
    <col min="774" max="774" width="15.42578125" bestFit="1" customWidth="1"/>
    <col min="775" max="775" width="15.140625" bestFit="1" customWidth="1"/>
    <col min="776" max="777" width="11.28515625" bestFit="1" customWidth="1"/>
    <col min="778" max="778" width="12" customWidth="1"/>
    <col min="779" max="779" width="13.140625" customWidth="1"/>
    <col min="780" max="785" width="7.7109375" customWidth="1"/>
    <col min="786" max="786" width="8.5703125" bestFit="1" customWidth="1"/>
    <col min="787" max="788" width="7.7109375" customWidth="1"/>
    <col min="789" max="789" width="8.5703125" bestFit="1" customWidth="1"/>
    <col min="790" max="790" width="7.7109375" customWidth="1"/>
    <col min="1023" max="1023" width="13.42578125" bestFit="1" customWidth="1"/>
    <col min="1024" max="1024" width="22.28515625" bestFit="1" customWidth="1"/>
    <col min="1025" max="1025" width="27.5703125" bestFit="1" customWidth="1"/>
    <col min="1026" max="1026" width="9.7109375" bestFit="1" customWidth="1"/>
    <col min="1027" max="1028" width="9.7109375" customWidth="1"/>
    <col min="1029" max="1029" width="14.140625" customWidth="1"/>
    <col min="1030" max="1030" width="15.42578125" bestFit="1" customWidth="1"/>
    <col min="1031" max="1031" width="15.140625" bestFit="1" customWidth="1"/>
    <col min="1032" max="1033" width="11.28515625" bestFit="1" customWidth="1"/>
    <col min="1034" max="1034" width="12" customWidth="1"/>
    <col min="1035" max="1035" width="13.140625" customWidth="1"/>
    <col min="1036" max="1041" width="7.7109375" customWidth="1"/>
    <col min="1042" max="1042" width="8.5703125" bestFit="1" customWidth="1"/>
    <col min="1043" max="1044" width="7.7109375" customWidth="1"/>
    <col min="1045" max="1045" width="8.5703125" bestFit="1" customWidth="1"/>
    <col min="1046" max="1046" width="7.7109375" customWidth="1"/>
    <col min="1279" max="1279" width="13.42578125" bestFit="1" customWidth="1"/>
    <col min="1280" max="1280" width="22.28515625" bestFit="1" customWidth="1"/>
    <col min="1281" max="1281" width="27.5703125" bestFit="1" customWidth="1"/>
    <col min="1282" max="1282" width="9.7109375" bestFit="1" customWidth="1"/>
    <col min="1283" max="1284" width="9.7109375" customWidth="1"/>
    <col min="1285" max="1285" width="14.140625" customWidth="1"/>
    <col min="1286" max="1286" width="15.42578125" bestFit="1" customWidth="1"/>
    <col min="1287" max="1287" width="15.140625" bestFit="1" customWidth="1"/>
    <col min="1288" max="1289" width="11.28515625" bestFit="1" customWidth="1"/>
    <col min="1290" max="1290" width="12" customWidth="1"/>
    <col min="1291" max="1291" width="13.140625" customWidth="1"/>
    <col min="1292" max="1297" width="7.7109375" customWidth="1"/>
    <col min="1298" max="1298" width="8.5703125" bestFit="1" customWidth="1"/>
    <col min="1299" max="1300" width="7.7109375" customWidth="1"/>
    <col min="1301" max="1301" width="8.5703125" bestFit="1" customWidth="1"/>
    <col min="1302" max="1302" width="7.7109375" customWidth="1"/>
    <col min="1535" max="1535" width="13.42578125" bestFit="1" customWidth="1"/>
    <col min="1536" max="1536" width="22.28515625" bestFit="1" customWidth="1"/>
    <col min="1537" max="1537" width="27.5703125" bestFit="1" customWidth="1"/>
    <col min="1538" max="1538" width="9.7109375" bestFit="1" customWidth="1"/>
    <col min="1539" max="1540" width="9.7109375" customWidth="1"/>
    <col min="1541" max="1541" width="14.140625" customWidth="1"/>
    <col min="1542" max="1542" width="15.42578125" bestFit="1" customWidth="1"/>
    <col min="1543" max="1543" width="15.140625" bestFit="1" customWidth="1"/>
    <col min="1544" max="1545" width="11.28515625" bestFit="1" customWidth="1"/>
    <col min="1546" max="1546" width="12" customWidth="1"/>
    <col min="1547" max="1547" width="13.140625" customWidth="1"/>
    <col min="1548" max="1553" width="7.7109375" customWidth="1"/>
    <col min="1554" max="1554" width="8.5703125" bestFit="1" customWidth="1"/>
    <col min="1555" max="1556" width="7.7109375" customWidth="1"/>
    <col min="1557" max="1557" width="8.5703125" bestFit="1" customWidth="1"/>
    <col min="1558" max="1558" width="7.7109375" customWidth="1"/>
    <col min="1791" max="1791" width="13.42578125" bestFit="1" customWidth="1"/>
    <col min="1792" max="1792" width="22.28515625" bestFit="1" customWidth="1"/>
    <col min="1793" max="1793" width="27.5703125" bestFit="1" customWidth="1"/>
    <col min="1794" max="1794" width="9.7109375" bestFit="1" customWidth="1"/>
    <col min="1795" max="1796" width="9.7109375" customWidth="1"/>
    <col min="1797" max="1797" width="14.140625" customWidth="1"/>
    <col min="1798" max="1798" width="15.42578125" bestFit="1" customWidth="1"/>
    <col min="1799" max="1799" width="15.140625" bestFit="1" customWidth="1"/>
    <col min="1800" max="1801" width="11.28515625" bestFit="1" customWidth="1"/>
    <col min="1802" max="1802" width="12" customWidth="1"/>
    <col min="1803" max="1803" width="13.140625" customWidth="1"/>
    <col min="1804" max="1809" width="7.7109375" customWidth="1"/>
    <col min="1810" max="1810" width="8.5703125" bestFit="1" customWidth="1"/>
    <col min="1811" max="1812" width="7.7109375" customWidth="1"/>
    <col min="1813" max="1813" width="8.5703125" bestFit="1" customWidth="1"/>
    <col min="1814" max="1814" width="7.7109375" customWidth="1"/>
    <col min="2047" max="2047" width="13.42578125" bestFit="1" customWidth="1"/>
    <col min="2048" max="2048" width="22.28515625" bestFit="1" customWidth="1"/>
    <col min="2049" max="2049" width="27.5703125" bestFit="1" customWidth="1"/>
    <col min="2050" max="2050" width="9.7109375" bestFit="1" customWidth="1"/>
    <col min="2051" max="2052" width="9.7109375" customWidth="1"/>
    <col min="2053" max="2053" width="14.140625" customWidth="1"/>
    <col min="2054" max="2054" width="15.42578125" bestFit="1" customWidth="1"/>
    <col min="2055" max="2055" width="15.140625" bestFit="1" customWidth="1"/>
    <col min="2056" max="2057" width="11.28515625" bestFit="1" customWidth="1"/>
    <col min="2058" max="2058" width="12" customWidth="1"/>
    <col min="2059" max="2059" width="13.140625" customWidth="1"/>
    <col min="2060" max="2065" width="7.7109375" customWidth="1"/>
    <col min="2066" max="2066" width="8.5703125" bestFit="1" customWidth="1"/>
    <col min="2067" max="2068" width="7.7109375" customWidth="1"/>
    <col min="2069" max="2069" width="8.5703125" bestFit="1" customWidth="1"/>
    <col min="2070" max="2070" width="7.7109375" customWidth="1"/>
    <col min="2303" max="2303" width="13.42578125" bestFit="1" customWidth="1"/>
    <col min="2304" max="2304" width="22.28515625" bestFit="1" customWidth="1"/>
    <col min="2305" max="2305" width="27.5703125" bestFit="1" customWidth="1"/>
    <col min="2306" max="2306" width="9.7109375" bestFit="1" customWidth="1"/>
    <col min="2307" max="2308" width="9.7109375" customWidth="1"/>
    <col min="2309" max="2309" width="14.140625" customWidth="1"/>
    <col min="2310" max="2310" width="15.42578125" bestFit="1" customWidth="1"/>
    <col min="2311" max="2311" width="15.140625" bestFit="1" customWidth="1"/>
    <col min="2312" max="2313" width="11.28515625" bestFit="1" customWidth="1"/>
    <col min="2314" max="2314" width="12" customWidth="1"/>
    <col min="2315" max="2315" width="13.140625" customWidth="1"/>
    <col min="2316" max="2321" width="7.7109375" customWidth="1"/>
    <col min="2322" max="2322" width="8.5703125" bestFit="1" customWidth="1"/>
    <col min="2323" max="2324" width="7.7109375" customWidth="1"/>
    <col min="2325" max="2325" width="8.5703125" bestFit="1" customWidth="1"/>
    <col min="2326" max="2326" width="7.7109375" customWidth="1"/>
    <col min="2559" max="2559" width="13.42578125" bestFit="1" customWidth="1"/>
    <col min="2560" max="2560" width="22.28515625" bestFit="1" customWidth="1"/>
    <col min="2561" max="2561" width="27.5703125" bestFit="1" customWidth="1"/>
    <col min="2562" max="2562" width="9.7109375" bestFit="1" customWidth="1"/>
    <col min="2563" max="2564" width="9.7109375" customWidth="1"/>
    <col min="2565" max="2565" width="14.140625" customWidth="1"/>
    <col min="2566" max="2566" width="15.42578125" bestFit="1" customWidth="1"/>
    <col min="2567" max="2567" width="15.140625" bestFit="1" customWidth="1"/>
    <col min="2568" max="2569" width="11.28515625" bestFit="1" customWidth="1"/>
    <col min="2570" max="2570" width="12" customWidth="1"/>
    <col min="2571" max="2571" width="13.140625" customWidth="1"/>
    <col min="2572" max="2577" width="7.7109375" customWidth="1"/>
    <col min="2578" max="2578" width="8.5703125" bestFit="1" customWidth="1"/>
    <col min="2579" max="2580" width="7.7109375" customWidth="1"/>
    <col min="2581" max="2581" width="8.5703125" bestFit="1" customWidth="1"/>
    <col min="2582" max="2582" width="7.7109375" customWidth="1"/>
    <col min="2815" max="2815" width="13.42578125" bestFit="1" customWidth="1"/>
    <col min="2816" max="2816" width="22.28515625" bestFit="1" customWidth="1"/>
    <col min="2817" max="2817" width="27.5703125" bestFit="1" customWidth="1"/>
    <col min="2818" max="2818" width="9.7109375" bestFit="1" customWidth="1"/>
    <col min="2819" max="2820" width="9.7109375" customWidth="1"/>
    <col min="2821" max="2821" width="14.140625" customWidth="1"/>
    <col min="2822" max="2822" width="15.42578125" bestFit="1" customWidth="1"/>
    <col min="2823" max="2823" width="15.140625" bestFit="1" customWidth="1"/>
    <col min="2824" max="2825" width="11.28515625" bestFit="1" customWidth="1"/>
    <col min="2826" max="2826" width="12" customWidth="1"/>
    <col min="2827" max="2827" width="13.140625" customWidth="1"/>
    <col min="2828" max="2833" width="7.7109375" customWidth="1"/>
    <col min="2834" max="2834" width="8.5703125" bestFit="1" customWidth="1"/>
    <col min="2835" max="2836" width="7.7109375" customWidth="1"/>
    <col min="2837" max="2837" width="8.5703125" bestFit="1" customWidth="1"/>
    <col min="2838" max="2838" width="7.7109375" customWidth="1"/>
    <col min="3071" max="3071" width="13.42578125" bestFit="1" customWidth="1"/>
    <col min="3072" max="3072" width="22.28515625" bestFit="1" customWidth="1"/>
    <col min="3073" max="3073" width="27.5703125" bestFit="1" customWidth="1"/>
    <col min="3074" max="3074" width="9.7109375" bestFit="1" customWidth="1"/>
    <col min="3075" max="3076" width="9.7109375" customWidth="1"/>
    <col min="3077" max="3077" width="14.140625" customWidth="1"/>
    <col min="3078" max="3078" width="15.42578125" bestFit="1" customWidth="1"/>
    <col min="3079" max="3079" width="15.140625" bestFit="1" customWidth="1"/>
    <col min="3080" max="3081" width="11.28515625" bestFit="1" customWidth="1"/>
    <col min="3082" max="3082" width="12" customWidth="1"/>
    <col min="3083" max="3083" width="13.140625" customWidth="1"/>
    <col min="3084" max="3089" width="7.7109375" customWidth="1"/>
    <col min="3090" max="3090" width="8.5703125" bestFit="1" customWidth="1"/>
    <col min="3091" max="3092" width="7.7109375" customWidth="1"/>
    <col min="3093" max="3093" width="8.5703125" bestFit="1" customWidth="1"/>
    <col min="3094" max="3094" width="7.7109375" customWidth="1"/>
    <col min="3327" max="3327" width="13.42578125" bestFit="1" customWidth="1"/>
    <col min="3328" max="3328" width="22.28515625" bestFit="1" customWidth="1"/>
    <col min="3329" max="3329" width="27.5703125" bestFit="1" customWidth="1"/>
    <col min="3330" max="3330" width="9.7109375" bestFit="1" customWidth="1"/>
    <col min="3331" max="3332" width="9.7109375" customWidth="1"/>
    <col min="3333" max="3333" width="14.140625" customWidth="1"/>
    <col min="3334" max="3334" width="15.42578125" bestFit="1" customWidth="1"/>
    <col min="3335" max="3335" width="15.140625" bestFit="1" customWidth="1"/>
    <col min="3336" max="3337" width="11.28515625" bestFit="1" customWidth="1"/>
    <col min="3338" max="3338" width="12" customWidth="1"/>
    <col min="3339" max="3339" width="13.140625" customWidth="1"/>
    <col min="3340" max="3345" width="7.7109375" customWidth="1"/>
    <col min="3346" max="3346" width="8.5703125" bestFit="1" customWidth="1"/>
    <col min="3347" max="3348" width="7.7109375" customWidth="1"/>
    <col min="3349" max="3349" width="8.5703125" bestFit="1" customWidth="1"/>
    <col min="3350" max="3350" width="7.7109375" customWidth="1"/>
    <col min="3583" max="3583" width="13.42578125" bestFit="1" customWidth="1"/>
    <col min="3584" max="3584" width="22.28515625" bestFit="1" customWidth="1"/>
    <col min="3585" max="3585" width="27.5703125" bestFit="1" customWidth="1"/>
    <col min="3586" max="3586" width="9.7109375" bestFit="1" customWidth="1"/>
    <col min="3587" max="3588" width="9.7109375" customWidth="1"/>
    <col min="3589" max="3589" width="14.140625" customWidth="1"/>
    <col min="3590" max="3590" width="15.42578125" bestFit="1" customWidth="1"/>
    <col min="3591" max="3591" width="15.140625" bestFit="1" customWidth="1"/>
    <col min="3592" max="3593" width="11.28515625" bestFit="1" customWidth="1"/>
    <col min="3594" max="3594" width="12" customWidth="1"/>
    <col min="3595" max="3595" width="13.140625" customWidth="1"/>
    <col min="3596" max="3601" width="7.7109375" customWidth="1"/>
    <col min="3602" max="3602" width="8.5703125" bestFit="1" customWidth="1"/>
    <col min="3603" max="3604" width="7.7109375" customWidth="1"/>
    <col min="3605" max="3605" width="8.5703125" bestFit="1" customWidth="1"/>
    <col min="3606" max="3606" width="7.7109375" customWidth="1"/>
    <col min="3839" max="3839" width="13.42578125" bestFit="1" customWidth="1"/>
    <col min="3840" max="3840" width="22.28515625" bestFit="1" customWidth="1"/>
    <col min="3841" max="3841" width="27.5703125" bestFit="1" customWidth="1"/>
    <col min="3842" max="3842" width="9.7109375" bestFit="1" customWidth="1"/>
    <col min="3843" max="3844" width="9.7109375" customWidth="1"/>
    <col min="3845" max="3845" width="14.140625" customWidth="1"/>
    <col min="3846" max="3846" width="15.42578125" bestFit="1" customWidth="1"/>
    <col min="3847" max="3847" width="15.140625" bestFit="1" customWidth="1"/>
    <col min="3848" max="3849" width="11.28515625" bestFit="1" customWidth="1"/>
    <col min="3850" max="3850" width="12" customWidth="1"/>
    <col min="3851" max="3851" width="13.140625" customWidth="1"/>
    <col min="3852" max="3857" width="7.7109375" customWidth="1"/>
    <col min="3858" max="3858" width="8.5703125" bestFit="1" customWidth="1"/>
    <col min="3859" max="3860" width="7.7109375" customWidth="1"/>
    <col min="3861" max="3861" width="8.5703125" bestFit="1" customWidth="1"/>
    <col min="3862" max="3862" width="7.7109375" customWidth="1"/>
    <col min="4095" max="4095" width="13.42578125" bestFit="1" customWidth="1"/>
    <col min="4096" max="4096" width="22.28515625" bestFit="1" customWidth="1"/>
    <col min="4097" max="4097" width="27.5703125" bestFit="1" customWidth="1"/>
    <col min="4098" max="4098" width="9.7109375" bestFit="1" customWidth="1"/>
    <col min="4099" max="4100" width="9.7109375" customWidth="1"/>
    <col min="4101" max="4101" width="14.140625" customWidth="1"/>
    <col min="4102" max="4102" width="15.42578125" bestFit="1" customWidth="1"/>
    <col min="4103" max="4103" width="15.140625" bestFit="1" customWidth="1"/>
    <col min="4104" max="4105" width="11.28515625" bestFit="1" customWidth="1"/>
    <col min="4106" max="4106" width="12" customWidth="1"/>
    <col min="4107" max="4107" width="13.140625" customWidth="1"/>
    <col min="4108" max="4113" width="7.7109375" customWidth="1"/>
    <col min="4114" max="4114" width="8.5703125" bestFit="1" customWidth="1"/>
    <col min="4115" max="4116" width="7.7109375" customWidth="1"/>
    <col min="4117" max="4117" width="8.5703125" bestFit="1" customWidth="1"/>
    <col min="4118" max="4118" width="7.7109375" customWidth="1"/>
    <col min="4351" max="4351" width="13.42578125" bestFit="1" customWidth="1"/>
    <col min="4352" max="4352" width="22.28515625" bestFit="1" customWidth="1"/>
    <col min="4353" max="4353" width="27.5703125" bestFit="1" customWidth="1"/>
    <col min="4354" max="4354" width="9.7109375" bestFit="1" customWidth="1"/>
    <col min="4355" max="4356" width="9.7109375" customWidth="1"/>
    <col min="4357" max="4357" width="14.140625" customWidth="1"/>
    <col min="4358" max="4358" width="15.42578125" bestFit="1" customWidth="1"/>
    <col min="4359" max="4359" width="15.140625" bestFit="1" customWidth="1"/>
    <col min="4360" max="4361" width="11.28515625" bestFit="1" customWidth="1"/>
    <col min="4362" max="4362" width="12" customWidth="1"/>
    <col min="4363" max="4363" width="13.140625" customWidth="1"/>
    <col min="4364" max="4369" width="7.7109375" customWidth="1"/>
    <col min="4370" max="4370" width="8.5703125" bestFit="1" customWidth="1"/>
    <col min="4371" max="4372" width="7.7109375" customWidth="1"/>
    <col min="4373" max="4373" width="8.5703125" bestFit="1" customWidth="1"/>
    <col min="4374" max="4374" width="7.7109375" customWidth="1"/>
    <col min="4607" max="4607" width="13.42578125" bestFit="1" customWidth="1"/>
    <col min="4608" max="4608" width="22.28515625" bestFit="1" customWidth="1"/>
    <col min="4609" max="4609" width="27.5703125" bestFit="1" customWidth="1"/>
    <col min="4610" max="4610" width="9.7109375" bestFit="1" customWidth="1"/>
    <col min="4611" max="4612" width="9.7109375" customWidth="1"/>
    <col min="4613" max="4613" width="14.140625" customWidth="1"/>
    <col min="4614" max="4614" width="15.42578125" bestFit="1" customWidth="1"/>
    <col min="4615" max="4615" width="15.140625" bestFit="1" customWidth="1"/>
    <col min="4616" max="4617" width="11.28515625" bestFit="1" customWidth="1"/>
    <col min="4618" max="4618" width="12" customWidth="1"/>
    <col min="4619" max="4619" width="13.140625" customWidth="1"/>
    <col min="4620" max="4625" width="7.7109375" customWidth="1"/>
    <col min="4626" max="4626" width="8.5703125" bestFit="1" customWidth="1"/>
    <col min="4627" max="4628" width="7.7109375" customWidth="1"/>
    <col min="4629" max="4629" width="8.5703125" bestFit="1" customWidth="1"/>
    <col min="4630" max="4630" width="7.7109375" customWidth="1"/>
    <col min="4863" max="4863" width="13.42578125" bestFit="1" customWidth="1"/>
    <col min="4864" max="4864" width="22.28515625" bestFit="1" customWidth="1"/>
    <col min="4865" max="4865" width="27.5703125" bestFit="1" customWidth="1"/>
    <col min="4866" max="4866" width="9.7109375" bestFit="1" customWidth="1"/>
    <col min="4867" max="4868" width="9.7109375" customWidth="1"/>
    <col min="4869" max="4869" width="14.140625" customWidth="1"/>
    <col min="4870" max="4870" width="15.42578125" bestFit="1" customWidth="1"/>
    <col min="4871" max="4871" width="15.140625" bestFit="1" customWidth="1"/>
    <col min="4872" max="4873" width="11.28515625" bestFit="1" customWidth="1"/>
    <col min="4874" max="4874" width="12" customWidth="1"/>
    <col min="4875" max="4875" width="13.140625" customWidth="1"/>
    <col min="4876" max="4881" width="7.7109375" customWidth="1"/>
    <col min="4882" max="4882" width="8.5703125" bestFit="1" customWidth="1"/>
    <col min="4883" max="4884" width="7.7109375" customWidth="1"/>
    <col min="4885" max="4885" width="8.5703125" bestFit="1" customWidth="1"/>
    <col min="4886" max="4886" width="7.7109375" customWidth="1"/>
    <col min="5119" max="5119" width="13.42578125" bestFit="1" customWidth="1"/>
    <col min="5120" max="5120" width="22.28515625" bestFit="1" customWidth="1"/>
    <col min="5121" max="5121" width="27.5703125" bestFit="1" customWidth="1"/>
    <col min="5122" max="5122" width="9.7109375" bestFit="1" customWidth="1"/>
    <col min="5123" max="5124" width="9.7109375" customWidth="1"/>
    <col min="5125" max="5125" width="14.140625" customWidth="1"/>
    <col min="5126" max="5126" width="15.42578125" bestFit="1" customWidth="1"/>
    <col min="5127" max="5127" width="15.140625" bestFit="1" customWidth="1"/>
    <col min="5128" max="5129" width="11.28515625" bestFit="1" customWidth="1"/>
    <col min="5130" max="5130" width="12" customWidth="1"/>
    <col min="5131" max="5131" width="13.140625" customWidth="1"/>
    <col min="5132" max="5137" width="7.7109375" customWidth="1"/>
    <col min="5138" max="5138" width="8.5703125" bestFit="1" customWidth="1"/>
    <col min="5139" max="5140" width="7.7109375" customWidth="1"/>
    <col min="5141" max="5141" width="8.5703125" bestFit="1" customWidth="1"/>
    <col min="5142" max="5142" width="7.7109375" customWidth="1"/>
    <col min="5375" max="5375" width="13.42578125" bestFit="1" customWidth="1"/>
    <col min="5376" max="5376" width="22.28515625" bestFit="1" customWidth="1"/>
    <col min="5377" max="5377" width="27.5703125" bestFit="1" customWidth="1"/>
    <col min="5378" max="5378" width="9.7109375" bestFit="1" customWidth="1"/>
    <col min="5379" max="5380" width="9.7109375" customWidth="1"/>
    <col min="5381" max="5381" width="14.140625" customWidth="1"/>
    <col min="5382" max="5382" width="15.42578125" bestFit="1" customWidth="1"/>
    <col min="5383" max="5383" width="15.140625" bestFit="1" customWidth="1"/>
    <col min="5384" max="5385" width="11.28515625" bestFit="1" customWidth="1"/>
    <col min="5386" max="5386" width="12" customWidth="1"/>
    <col min="5387" max="5387" width="13.140625" customWidth="1"/>
    <col min="5388" max="5393" width="7.7109375" customWidth="1"/>
    <col min="5394" max="5394" width="8.5703125" bestFit="1" customWidth="1"/>
    <col min="5395" max="5396" width="7.7109375" customWidth="1"/>
    <col min="5397" max="5397" width="8.5703125" bestFit="1" customWidth="1"/>
    <col min="5398" max="5398" width="7.7109375" customWidth="1"/>
    <col min="5631" max="5631" width="13.42578125" bestFit="1" customWidth="1"/>
    <col min="5632" max="5632" width="22.28515625" bestFit="1" customWidth="1"/>
    <col min="5633" max="5633" width="27.5703125" bestFit="1" customWidth="1"/>
    <col min="5634" max="5634" width="9.7109375" bestFit="1" customWidth="1"/>
    <col min="5635" max="5636" width="9.7109375" customWidth="1"/>
    <col min="5637" max="5637" width="14.140625" customWidth="1"/>
    <col min="5638" max="5638" width="15.42578125" bestFit="1" customWidth="1"/>
    <col min="5639" max="5639" width="15.140625" bestFit="1" customWidth="1"/>
    <col min="5640" max="5641" width="11.28515625" bestFit="1" customWidth="1"/>
    <col min="5642" max="5642" width="12" customWidth="1"/>
    <col min="5643" max="5643" width="13.140625" customWidth="1"/>
    <col min="5644" max="5649" width="7.7109375" customWidth="1"/>
    <col min="5650" max="5650" width="8.5703125" bestFit="1" customWidth="1"/>
    <col min="5651" max="5652" width="7.7109375" customWidth="1"/>
    <col min="5653" max="5653" width="8.5703125" bestFit="1" customWidth="1"/>
    <col min="5654" max="5654" width="7.7109375" customWidth="1"/>
    <col min="5887" max="5887" width="13.42578125" bestFit="1" customWidth="1"/>
    <col min="5888" max="5888" width="22.28515625" bestFit="1" customWidth="1"/>
    <col min="5889" max="5889" width="27.5703125" bestFit="1" customWidth="1"/>
    <col min="5890" max="5890" width="9.7109375" bestFit="1" customWidth="1"/>
    <col min="5891" max="5892" width="9.7109375" customWidth="1"/>
    <col min="5893" max="5893" width="14.140625" customWidth="1"/>
    <col min="5894" max="5894" width="15.42578125" bestFit="1" customWidth="1"/>
    <col min="5895" max="5895" width="15.140625" bestFit="1" customWidth="1"/>
    <col min="5896" max="5897" width="11.28515625" bestFit="1" customWidth="1"/>
    <col min="5898" max="5898" width="12" customWidth="1"/>
    <col min="5899" max="5899" width="13.140625" customWidth="1"/>
    <col min="5900" max="5905" width="7.7109375" customWidth="1"/>
    <col min="5906" max="5906" width="8.5703125" bestFit="1" customWidth="1"/>
    <col min="5907" max="5908" width="7.7109375" customWidth="1"/>
    <col min="5909" max="5909" width="8.5703125" bestFit="1" customWidth="1"/>
    <col min="5910" max="5910" width="7.7109375" customWidth="1"/>
    <col min="6143" max="6143" width="13.42578125" bestFit="1" customWidth="1"/>
    <col min="6144" max="6144" width="22.28515625" bestFit="1" customWidth="1"/>
    <col min="6145" max="6145" width="27.5703125" bestFit="1" customWidth="1"/>
    <col min="6146" max="6146" width="9.7109375" bestFit="1" customWidth="1"/>
    <col min="6147" max="6148" width="9.7109375" customWidth="1"/>
    <col min="6149" max="6149" width="14.140625" customWidth="1"/>
    <col min="6150" max="6150" width="15.42578125" bestFit="1" customWidth="1"/>
    <col min="6151" max="6151" width="15.140625" bestFit="1" customWidth="1"/>
    <col min="6152" max="6153" width="11.28515625" bestFit="1" customWidth="1"/>
    <col min="6154" max="6154" width="12" customWidth="1"/>
    <col min="6155" max="6155" width="13.140625" customWidth="1"/>
    <col min="6156" max="6161" width="7.7109375" customWidth="1"/>
    <col min="6162" max="6162" width="8.5703125" bestFit="1" customWidth="1"/>
    <col min="6163" max="6164" width="7.7109375" customWidth="1"/>
    <col min="6165" max="6165" width="8.5703125" bestFit="1" customWidth="1"/>
    <col min="6166" max="6166" width="7.7109375" customWidth="1"/>
    <col min="6399" max="6399" width="13.42578125" bestFit="1" customWidth="1"/>
    <col min="6400" max="6400" width="22.28515625" bestFit="1" customWidth="1"/>
    <col min="6401" max="6401" width="27.5703125" bestFit="1" customWidth="1"/>
    <col min="6402" max="6402" width="9.7109375" bestFit="1" customWidth="1"/>
    <col min="6403" max="6404" width="9.7109375" customWidth="1"/>
    <col min="6405" max="6405" width="14.140625" customWidth="1"/>
    <col min="6406" max="6406" width="15.42578125" bestFit="1" customWidth="1"/>
    <col min="6407" max="6407" width="15.140625" bestFit="1" customWidth="1"/>
    <col min="6408" max="6409" width="11.28515625" bestFit="1" customWidth="1"/>
    <col min="6410" max="6410" width="12" customWidth="1"/>
    <col min="6411" max="6411" width="13.140625" customWidth="1"/>
    <col min="6412" max="6417" width="7.7109375" customWidth="1"/>
    <col min="6418" max="6418" width="8.5703125" bestFit="1" customWidth="1"/>
    <col min="6419" max="6420" width="7.7109375" customWidth="1"/>
    <col min="6421" max="6421" width="8.5703125" bestFit="1" customWidth="1"/>
    <col min="6422" max="6422" width="7.7109375" customWidth="1"/>
    <col min="6655" max="6655" width="13.42578125" bestFit="1" customWidth="1"/>
    <col min="6656" max="6656" width="22.28515625" bestFit="1" customWidth="1"/>
    <col min="6657" max="6657" width="27.5703125" bestFit="1" customWidth="1"/>
    <col min="6658" max="6658" width="9.7109375" bestFit="1" customWidth="1"/>
    <col min="6659" max="6660" width="9.7109375" customWidth="1"/>
    <col min="6661" max="6661" width="14.140625" customWidth="1"/>
    <col min="6662" max="6662" width="15.42578125" bestFit="1" customWidth="1"/>
    <col min="6663" max="6663" width="15.140625" bestFit="1" customWidth="1"/>
    <col min="6664" max="6665" width="11.28515625" bestFit="1" customWidth="1"/>
    <col min="6666" max="6666" width="12" customWidth="1"/>
    <col min="6667" max="6667" width="13.140625" customWidth="1"/>
    <col min="6668" max="6673" width="7.7109375" customWidth="1"/>
    <col min="6674" max="6674" width="8.5703125" bestFit="1" customWidth="1"/>
    <col min="6675" max="6676" width="7.7109375" customWidth="1"/>
    <col min="6677" max="6677" width="8.5703125" bestFit="1" customWidth="1"/>
    <col min="6678" max="6678" width="7.7109375" customWidth="1"/>
    <col min="6911" max="6911" width="13.42578125" bestFit="1" customWidth="1"/>
    <col min="6912" max="6912" width="22.28515625" bestFit="1" customWidth="1"/>
    <col min="6913" max="6913" width="27.5703125" bestFit="1" customWidth="1"/>
    <col min="6914" max="6914" width="9.7109375" bestFit="1" customWidth="1"/>
    <col min="6915" max="6916" width="9.7109375" customWidth="1"/>
    <col min="6917" max="6917" width="14.140625" customWidth="1"/>
    <col min="6918" max="6918" width="15.42578125" bestFit="1" customWidth="1"/>
    <col min="6919" max="6919" width="15.140625" bestFit="1" customWidth="1"/>
    <col min="6920" max="6921" width="11.28515625" bestFit="1" customWidth="1"/>
    <col min="6922" max="6922" width="12" customWidth="1"/>
    <col min="6923" max="6923" width="13.140625" customWidth="1"/>
    <col min="6924" max="6929" width="7.7109375" customWidth="1"/>
    <col min="6930" max="6930" width="8.5703125" bestFit="1" customWidth="1"/>
    <col min="6931" max="6932" width="7.7109375" customWidth="1"/>
    <col min="6933" max="6933" width="8.5703125" bestFit="1" customWidth="1"/>
    <col min="6934" max="6934" width="7.7109375" customWidth="1"/>
    <col min="7167" max="7167" width="13.42578125" bestFit="1" customWidth="1"/>
    <col min="7168" max="7168" width="22.28515625" bestFit="1" customWidth="1"/>
    <col min="7169" max="7169" width="27.5703125" bestFit="1" customWidth="1"/>
    <col min="7170" max="7170" width="9.7109375" bestFit="1" customWidth="1"/>
    <col min="7171" max="7172" width="9.7109375" customWidth="1"/>
    <col min="7173" max="7173" width="14.140625" customWidth="1"/>
    <col min="7174" max="7174" width="15.42578125" bestFit="1" customWidth="1"/>
    <col min="7175" max="7175" width="15.140625" bestFit="1" customWidth="1"/>
    <col min="7176" max="7177" width="11.28515625" bestFit="1" customWidth="1"/>
    <col min="7178" max="7178" width="12" customWidth="1"/>
    <col min="7179" max="7179" width="13.140625" customWidth="1"/>
    <col min="7180" max="7185" width="7.7109375" customWidth="1"/>
    <col min="7186" max="7186" width="8.5703125" bestFit="1" customWidth="1"/>
    <col min="7187" max="7188" width="7.7109375" customWidth="1"/>
    <col min="7189" max="7189" width="8.5703125" bestFit="1" customWidth="1"/>
    <col min="7190" max="7190" width="7.7109375" customWidth="1"/>
    <col min="7423" max="7423" width="13.42578125" bestFit="1" customWidth="1"/>
    <col min="7424" max="7424" width="22.28515625" bestFit="1" customWidth="1"/>
    <col min="7425" max="7425" width="27.5703125" bestFit="1" customWidth="1"/>
    <col min="7426" max="7426" width="9.7109375" bestFit="1" customWidth="1"/>
    <col min="7427" max="7428" width="9.7109375" customWidth="1"/>
    <col min="7429" max="7429" width="14.140625" customWidth="1"/>
    <col min="7430" max="7430" width="15.42578125" bestFit="1" customWidth="1"/>
    <col min="7431" max="7431" width="15.140625" bestFit="1" customWidth="1"/>
    <col min="7432" max="7433" width="11.28515625" bestFit="1" customWidth="1"/>
    <col min="7434" max="7434" width="12" customWidth="1"/>
    <col min="7435" max="7435" width="13.140625" customWidth="1"/>
    <col min="7436" max="7441" width="7.7109375" customWidth="1"/>
    <col min="7442" max="7442" width="8.5703125" bestFit="1" customWidth="1"/>
    <col min="7443" max="7444" width="7.7109375" customWidth="1"/>
    <col min="7445" max="7445" width="8.5703125" bestFit="1" customWidth="1"/>
    <col min="7446" max="7446" width="7.7109375" customWidth="1"/>
    <col min="7679" max="7679" width="13.42578125" bestFit="1" customWidth="1"/>
    <col min="7680" max="7680" width="22.28515625" bestFit="1" customWidth="1"/>
    <col min="7681" max="7681" width="27.5703125" bestFit="1" customWidth="1"/>
    <col min="7682" max="7682" width="9.7109375" bestFit="1" customWidth="1"/>
    <col min="7683" max="7684" width="9.7109375" customWidth="1"/>
    <col min="7685" max="7685" width="14.140625" customWidth="1"/>
    <col min="7686" max="7686" width="15.42578125" bestFit="1" customWidth="1"/>
    <col min="7687" max="7687" width="15.140625" bestFit="1" customWidth="1"/>
    <col min="7688" max="7689" width="11.28515625" bestFit="1" customWidth="1"/>
    <col min="7690" max="7690" width="12" customWidth="1"/>
    <col min="7691" max="7691" width="13.140625" customWidth="1"/>
    <col min="7692" max="7697" width="7.7109375" customWidth="1"/>
    <col min="7698" max="7698" width="8.5703125" bestFit="1" customWidth="1"/>
    <col min="7699" max="7700" width="7.7109375" customWidth="1"/>
    <col min="7701" max="7701" width="8.5703125" bestFit="1" customWidth="1"/>
    <col min="7702" max="7702" width="7.7109375" customWidth="1"/>
    <col min="7935" max="7935" width="13.42578125" bestFit="1" customWidth="1"/>
    <col min="7936" max="7936" width="22.28515625" bestFit="1" customWidth="1"/>
    <col min="7937" max="7937" width="27.5703125" bestFit="1" customWidth="1"/>
    <col min="7938" max="7938" width="9.7109375" bestFit="1" customWidth="1"/>
    <col min="7939" max="7940" width="9.7109375" customWidth="1"/>
    <col min="7941" max="7941" width="14.140625" customWidth="1"/>
    <col min="7942" max="7942" width="15.42578125" bestFit="1" customWidth="1"/>
    <col min="7943" max="7943" width="15.140625" bestFit="1" customWidth="1"/>
    <col min="7944" max="7945" width="11.28515625" bestFit="1" customWidth="1"/>
    <col min="7946" max="7946" width="12" customWidth="1"/>
    <col min="7947" max="7947" width="13.140625" customWidth="1"/>
    <col min="7948" max="7953" width="7.7109375" customWidth="1"/>
    <col min="7954" max="7954" width="8.5703125" bestFit="1" customWidth="1"/>
    <col min="7955" max="7956" width="7.7109375" customWidth="1"/>
    <col min="7957" max="7957" width="8.5703125" bestFit="1" customWidth="1"/>
    <col min="7958" max="7958" width="7.7109375" customWidth="1"/>
    <col min="8191" max="8191" width="13.42578125" bestFit="1" customWidth="1"/>
    <col min="8192" max="8192" width="22.28515625" bestFit="1" customWidth="1"/>
    <col min="8193" max="8193" width="27.5703125" bestFit="1" customWidth="1"/>
    <col min="8194" max="8194" width="9.7109375" bestFit="1" customWidth="1"/>
    <col min="8195" max="8196" width="9.7109375" customWidth="1"/>
    <col min="8197" max="8197" width="14.140625" customWidth="1"/>
    <col min="8198" max="8198" width="15.42578125" bestFit="1" customWidth="1"/>
    <col min="8199" max="8199" width="15.140625" bestFit="1" customWidth="1"/>
    <col min="8200" max="8201" width="11.28515625" bestFit="1" customWidth="1"/>
    <col min="8202" max="8202" width="12" customWidth="1"/>
    <col min="8203" max="8203" width="13.140625" customWidth="1"/>
    <col min="8204" max="8209" width="7.7109375" customWidth="1"/>
    <col min="8210" max="8210" width="8.5703125" bestFit="1" customWidth="1"/>
    <col min="8211" max="8212" width="7.7109375" customWidth="1"/>
    <col min="8213" max="8213" width="8.5703125" bestFit="1" customWidth="1"/>
    <col min="8214" max="8214" width="7.7109375" customWidth="1"/>
    <col min="8447" max="8447" width="13.42578125" bestFit="1" customWidth="1"/>
    <col min="8448" max="8448" width="22.28515625" bestFit="1" customWidth="1"/>
    <col min="8449" max="8449" width="27.5703125" bestFit="1" customWidth="1"/>
    <col min="8450" max="8450" width="9.7109375" bestFit="1" customWidth="1"/>
    <col min="8451" max="8452" width="9.7109375" customWidth="1"/>
    <col min="8453" max="8453" width="14.140625" customWidth="1"/>
    <col min="8454" max="8454" width="15.42578125" bestFit="1" customWidth="1"/>
    <col min="8455" max="8455" width="15.140625" bestFit="1" customWidth="1"/>
    <col min="8456" max="8457" width="11.28515625" bestFit="1" customWidth="1"/>
    <col min="8458" max="8458" width="12" customWidth="1"/>
    <col min="8459" max="8459" width="13.140625" customWidth="1"/>
    <col min="8460" max="8465" width="7.7109375" customWidth="1"/>
    <col min="8466" max="8466" width="8.5703125" bestFit="1" customWidth="1"/>
    <col min="8467" max="8468" width="7.7109375" customWidth="1"/>
    <col min="8469" max="8469" width="8.5703125" bestFit="1" customWidth="1"/>
    <col min="8470" max="8470" width="7.7109375" customWidth="1"/>
    <col min="8703" max="8703" width="13.42578125" bestFit="1" customWidth="1"/>
    <col min="8704" max="8704" width="22.28515625" bestFit="1" customWidth="1"/>
    <col min="8705" max="8705" width="27.5703125" bestFit="1" customWidth="1"/>
    <col min="8706" max="8706" width="9.7109375" bestFit="1" customWidth="1"/>
    <col min="8707" max="8708" width="9.7109375" customWidth="1"/>
    <col min="8709" max="8709" width="14.140625" customWidth="1"/>
    <col min="8710" max="8710" width="15.42578125" bestFit="1" customWidth="1"/>
    <col min="8711" max="8711" width="15.140625" bestFit="1" customWidth="1"/>
    <col min="8712" max="8713" width="11.28515625" bestFit="1" customWidth="1"/>
    <col min="8714" max="8714" width="12" customWidth="1"/>
    <col min="8715" max="8715" width="13.140625" customWidth="1"/>
    <col min="8716" max="8721" width="7.7109375" customWidth="1"/>
    <col min="8722" max="8722" width="8.5703125" bestFit="1" customWidth="1"/>
    <col min="8723" max="8724" width="7.7109375" customWidth="1"/>
    <col min="8725" max="8725" width="8.5703125" bestFit="1" customWidth="1"/>
    <col min="8726" max="8726" width="7.7109375" customWidth="1"/>
    <col min="8959" max="8959" width="13.42578125" bestFit="1" customWidth="1"/>
    <col min="8960" max="8960" width="22.28515625" bestFit="1" customWidth="1"/>
    <col min="8961" max="8961" width="27.5703125" bestFit="1" customWidth="1"/>
    <col min="8962" max="8962" width="9.7109375" bestFit="1" customWidth="1"/>
    <col min="8963" max="8964" width="9.7109375" customWidth="1"/>
    <col min="8965" max="8965" width="14.140625" customWidth="1"/>
    <col min="8966" max="8966" width="15.42578125" bestFit="1" customWidth="1"/>
    <col min="8967" max="8967" width="15.140625" bestFit="1" customWidth="1"/>
    <col min="8968" max="8969" width="11.28515625" bestFit="1" customWidth="1"/>
    <col min="8970" max="8970" width="12" customWidth="1"/>
    <col min="8971" max="8971" width="13.140625" customWidth="1"/>
    <col min="8972" max="8977" width="7.7109375" customWidth="1"/>
    <col min="8978" max="8978" width="8.5703125" bestFit="1" customWidth="1"/>
    <col min="8979" max="8980" width="7.7109375" customWidth="1"/>
    <col min="8981" max="8981" width="8.5703125" bestFit="1" customWidth="1"/>
    <col min="8982" max="8982" width="7.7109375" customWidth="1"/>
    <col min="9215" max="9215" width="13.42578125" bestFit="1" customWidth="1"/>
    <col min="9216" max="9216" width="22.28515625" bestFit="1" customWidth="1"/>
    <col min="9217" max="9217" width="27.5703125" bestFit="1" customWidth="1"/>
    <col min="9218" max="9218" width="9.7109375" bestFit="1" customWidth="1"/>
    <col min="9219" max="9220" width="9.7109375" customWidth="1"/>
    <col min="9221" max="9221" width="14.140625" customWidth="1"/>
    <col min="9222" max="9222" width="15.42578125" bestFit="1" customWidth="1"/>
    <col min="9223" max="9223" width="15.140625" bestFit="1" customWidth="1"/>
    <col min="9224" max="9225" width="11.28515625" bestFit="1" customWidth="1"/>
    <col min="9226" max="9226" width="12" customWidth="1"/>
    <col min="9227" max="9227" width="13.140625" customWidth="1"/>
    <col min="9228" max="9233" width="7.7109375" customWidth="1"/>
    <col min="9234" max="9234" width="8.5703125" bestFit="1" customWidth="1"/>
    <col min="9235" max="9236" width="7.7109375" customWidth="1"/>
    <col min="9237" max="9237" width="8.5703125" bestFit="1" customWidth="1"/>
    <col min="9238" max="9238" width="7.7109375" customWidth="1"/>
    <col min="9471" max="9471" width="13.42578125" bestFit="1" customWidth="1"/>
    <col min="9472" max="9472" width="22.28515625" bestFit="1" customWidth="1"/>
    <col min="9473" max="9473" width="27.5703125" bestFit="1" customWidth="1"/>
    <col min="9474" max="9474" width="9.7109375" bestFit="1" customWidth="1"/>
    <col min="9475" max="9476" width="9.7109375" customWidth="1"/>
    <col min="9477" max="9477" width="14.140625" customWidth="1"/>
    <col min="9478" max="9478" width="15.42578125" bestFit="1" customWidth="1"/>
    <col min="9479" max="9479" width="15.140625" bestFit="1" customWidth="1"/>
    <col min="9480" max="9481" width="11.28515625" bestFit="1" customWidth="1"/>
    <col min="9482" max="9482" width="12" customWidth="1"/>
    <col min="9483" max="9483" width="13.140625" customWidth="1"/>
    <col min="9484" max="9489" width="7.7109375" customWidth="1"/>
    <col min="9490" max="9490" width="8.5703125" bestFit="1" customWidth="1"/>
    <col min="9491" max="9492" width="7.7109375" customWidth="1"/>
    <col min="9493" max="9493" width="8.5703125" bestFit="1" customWidth="1"/>
    <col min="9494" max="9494" width="7.7109375" customWidth="1"/>
    <col min="9727" max="9727" width="13.42578125" bestFit="1" customWidth="1"/>
    <col min="9728" max="9728" width="22.28515625" bestFit="1" customWidth="1"/>
    <col min="9729" max="9729" width="27.5703125" bestFit="1" customWidth="1"/>
    <col min="9730" max="9730" width="9.7109375" bestFit="1" customWidth="1"/>
    <col min="9731" max="9732" width="9.7109375" customWidth="1"/>
    <col min="9733" max="9733" width="14.140625" customWidth="1"/>
    <col min="9734" max="9734" width="15.42578125" bestFit="1" customWidth="1"/>
    <col min="9735" max="9735" width="15.140625" bestFit="1" customWidth="1"/>
    <col min="9736" max="9737" width="11.28515625" bestFit="1" customWidth="1"/>
    <col min="9738" max="9738" width="12" customWidth="1"/>
    <col min="9739" max="9739" width="13.140625" customWidth="1"/>
    <col min="9740" max="9745" width="7.7109375" customWidth="1"/>
    <col min="9746" max="9746" width="8.5703125" bestFit="1" customWidth="1"/>
    <col min="9747" max="9748" width="7.7109375" customWidth="1"/>
    <col min="9749" max="9749" width="8.5703125" bestFit="1" customWidth="1"/>
    <col min="9750" max="9750" width="7.7109375" customWidth="1"/>
    <col min="9983" max="9983" width="13.42578125" bestFit="1" customWidth="1"/>
    <col min="9984" max="9984" width="22.28515625" bestFit="1" customWidth="1"/>
    <col min="9985" max="9985" width="27.5703125" bestFit="1" customWidth="1"/>
    <col min="9986" max="9986" width="9.7109375" bestFit="1" customWidth="1"/>
    <col min="9987" max="9988" width="9.7109375" customWidth="1"/>
    <col min="9989" max="9989" width="14.140625" customWidth="1"/>
    <col min="9990" max="9990" width="15.42578125" bestFit="1" customWidth="1"/>
    <col min="9991" max="9991" width="15.140625" bestFit="1" customWidth="1"/>
    <col min="9992" max="9993" width="11.28515625" bestFit="1" customWidth="1"/>
    <col min="9994" max="9994" width="12" customWidth="1"/>
    <col min="9995" max="9995" width="13.140625" customWidth="1"/>
    <col min="9996" max="10001" width="7.7109375" customWidth="1"/>
    <col min="10002" max="10002" width="8.5703125" bestFit="1" customWidth="1"/>
    <col min="10003" max="10004" width="7.7109375" customWidth="1"/>
    <col min="10005" max="10005" width="8.5703125" bestFit="1" customWidth="1"/>
    <col min="10006" max="10006" width="7.7109375" customWidth="1"/>
    <col min="10239" max="10239" width="13.42578125" bestFit="1" customWidth="1"/>
    <col min="10240" max="10240" width="22.28515625" bestFit="1" customWidth="1"/>
    <col min="10241" max="10241" width="27.5703125" bestFit="1" customWidth="1"/>
    <col min="10242" max="10242" width="9.7109375" bestFit="1" customWidth="1"/>
    <col min="10243" max="10244" width="9.7109375" customWidth="1"/>
    <col min="10245" max="10245" width="14.140625" customWidth="1"/>
    <col min="10246" max="10246" width="15.42578125" bestFit="1" customWidth="1"/>
    <col min="10247" max="10247" width="15.140625" bestFit="1" customWidth="1"/>
    <col min="10248" max="10249" width="11.28515625" bestFit="1" customWidth="1"/>
    <col min="10250" max="10250" width="12" customWidth="1"/>
    <col min="10251" max="10251" width="13.140625" customWidth="1"/>
    <col min="10252" max="10257" width="7.7109375" customWidth="1"/>
    <col min="10258" max="10258" width="8.5703125" bestFit="1" customWidth="1"/>
    <col min="10259" max="10260" width="7.7109375" customWidth="1"/>
    <col min="10261" max="10261" width="8.5703125" bestFit="1" customWidth="1"/>
    <col min="10262" max="10262" width="7.7109375" customWidth="1"/>
    <col min="10495" max="10495" width="13.42578125" bestFit="1" customWidth="1"/>
    <col min="10496" max="10496" width="22.28515625" bestFit="1" customWidth="1"/>
    <col min="10497" max="10497" width="27.5703125" bestFit="1" customWidth="1"/>
    <col min="10498" max="10498" width="9.7109375" bestFit="1" customWidth="1"/>
    <col min="10499" max="10500" width="9.7109375" customWidth="1"/>
    <col min="10501" max="10501" width="14.140625" customWidth="1"/>
    <col min="10502" max="10502" width="15.42578125" bestFit="1" customWidth="1"/>
    <col min="10503" max="10503" width="15.140625" bestFit="1" customWidth="1"/>
    <col min="10504" max="10505" width="11.28515625" bestFit="1" customWidth="1"/>
    <col min="10506" max="10506" width="12" customWidth="1"/>
    <col min="10507" max="10507" width="13.140625" customWidth="1"/>
    <col min="10508" max="10513" width="7.7109375" customWidth="1"/>
    <col min="10514" max="10514" width="8.5703125" bestFit="1" customWidth="1"/>
    <col min="10515" max="10516" width="7.7109375" customWidth="1"/>
    <col min="10517" max="10517" width="8.5703125" bestFit="1" customWidth="1"/>
    <col min="10518" max="10518" width="7.7109375" customWidth="1"/>
    <col min="10751" max="10751" width="13.42578125" bestFit="1" customWidth="1"/>
    <col min="10752" max="10752" width="22.28515625" bestFit="1" customWidth="1"/>
    <col min="10753" max="10753" width="27.5703125" bestFit="1" customWidth="1"/>
    <col min="10754" max="10754" width="9.7109375" bestFit="1" customWidth="1"/>
    <col min="10755" max="10756" width="9.7109375" customWidth="1"/>
    <col min="10757" max="10757" width="14.140625" customWidth="1"/>
    <col min="10758" max="10758" width="15.42578125" bestFit="1" customWidth="1"/>
    <col min="10759" max="10759" width="15.140625" bestFit="1" customWidth="1"/>
    <col min="10760" max="10761" width="11.28515625" bestFit="1" customWidth="1"/>
    <col min="10762" max="10762" width="12" customWidth="1"/>
    <col min="10763" max="10763" width="13.140625" customWidth="1"/>
    <col min="10764" max="10769" width="7.7109375" customWidth="1"/>
    <col min="10770" max="10770" width="8.5703125" bestFit="1" customWidth="1"/>
    <col min="10771" max="10772" width="7.7109375" customWidth="1"/>
    <col min="10773" max="10773" width="8.5703125" bestFit="1" customWidth="1"/>
    <col min="10774" max="10774" width="7.7109375" customWidth="1"/>
    <col min="11007" max="11007" width="13.42578125" bestFit="1" customWidth="1"/>
    <col min="11008" max="11008" width="22.28515625" bestFit="1" customWidth="1"/>
    <col min="11009" max="11009" width="27.5703125" bestFit="1" customWidth="1"/>
    <col min="11010" max="11010" width="9.7109375" bestFit="1" customWidth="1"/>
    <col min="11011" max="11012" width="9.7109375" customWidth="1"/>
    <col min="11013" max="11013" width="14.140625" customWidth="1"/>
    <col min="11014" max="11014" width="15.42578125" bestFit="1" customWidth="1"/>
    <col min="11015" max="11015" width="15.140625" bestFit="1" customWidth="1"/>
    <col min="11016" max="11017" width="11.28515625" bestFit="1" customWidth="1"/>
    <col min="11018" max="11018" width="12" customWidth="1"/>
    <col min="11019" max="11019" width="13.140625" customWidth="1"/>
    <col min="11020" max="11025" width="7.7109375" customWidth="1"/>
    <col min="11026" max="11026" width="8.5703125" bestFit="1" customWidth="1"/>
    <col min="11027" max="11028" width="7.7109375" customWidth="1"/>
    <col min="11029" max="11029" width="8.5703125" bestFit="1" customWidth="1"/>
    <col min="11030" max="11030" width="7.7109375" customWidth="1"/>
    <col min="11263" max="11263" width="13.42578125" bestFit="1" customWidth="1"/>
    <col min="11264" max="11264" width="22.28515625" bestFit="1" customWidth="1"/>
    <col min="11265" max="11265" width="27.5703125" bestFit="1" customWidth="1"/>
    <col min="11266" max="11266" width="9.7109375" bestFit="1" customWidth="1"/>
    <col min="11267" max="11268" width="9.7109375" customWidth="1"/>
    <col min="11269" max="11269" width="14.140625" customWidth="1"/>
    <col min="11270" max="11270" width="15.42578125" bestFit="1" customWidth="1"/>
    <col min="11271" max="11271" width="15.140625" bestFit="1" customWidth="1"/>
    <col min="11272" max="11273" width="11.28515625" bestFit="1" customWidth="1"/>
    <col min="11274" max="11274" width="12" customWidth="1"/>
    <col min="11275" max="11275" width="13.140625" customWidth="1"/>
    <col min="11276" max="11281" width="7.7109375" customWidth="1"/>
    <col min="11282" max="11282" width="8.5703125" bestFit="1" customWidth="1"/>
    <col min="11283" max="11284" width="7.7109375" customWidth="1"/>
    <col min="11285" max="11285" width="8.5703125" bestFit="1" customWidth="1"/>
    <col min="11286" max="11286" width="7.7109375" customWidth="1"/>
    <col min="11519" max="11519" width="13.42578125" bestFit="1" customWidth="1"/>
    <col min="11520" max="11520" width="22.28515625" bestFit="1" customWidth="1"/>
    <col min="11521" max="11521" width="27.5703125" bestFit="1" customWidth="1"/>
    <col min="11522" max="11522" width="9.7109375" bestFit="1" customWidth="1"/>
    <col min="11523" max="11524" width="9.7109375" customWidth="1"/>
    <col min="11525" max="11525" width="14.140625" customWidth="1"/>
    <col min="11526" max="11526" width="15.42578125" bestFit="1" customWidth="1"/>
    <col min="11527" max="11527" width="15.140625" bestFit="1" customWidth="1"/>
    <col min="11528" max="11529" width="11.28515625" bestFit="1" customWidth="1"/>
    <col min="11530" max="11530" width="12" customWidth="1"/>
    <col min="11531" max="11531" width="13.140625" customWidth="1"/>
    <col min="11532" max="11537" width="7.7109375" customWidth="1"/>
    <col min="11538" max="11538" width="8.5703125" bestFit="1" customWidth="1"/>
    <col min="11539" max="11540" width="7.7109375" customWidth="1"/>
    <col min="11541" max="11541" width="8.5703125" bestFit="1" customWidth="1"/>
    <col min="11542" max="11542" width="7.7109375" customWidth="1"/>
    <col min="11775" max="11775" width="13.42578125" bestFit="1" customWidth="1"/>
    <col min="11776" max="11776" width="22.28515625" bestFit="1" customWidth="1"/>
    <col min="11777" max="11777" width="27.5703125" bestFit="1" customWidth="1"/>
    <col min="11778" max="11778" width="9.7109375" bestFit="1" customWidth="1"/>
    <col min="11779" max="11780" width="9.7109375" customWidth="1"/>
    <col min="11781" max="11781" width="14.140625" customWidth="1"/>
    <col min="11782" max="11782" width="15.42578125" bestFit="1" customWidth="1"/>
    <col min="11783" max="11783" width="15.140625" bestFit="1" customWidth="1"/>
    <col min="11784" max="11785" width="11.28515625" bestFit="1" customWidth="1"/>
    <col min="11786" max="11786" width="12" customWidth="1"/>
    <col min="11787" max="11787" width="13.140625" customWidth="1"/>
    <col min="11788" max="11793" width="7.7109375" customWidth="1"/>
    <col min="11794" max="11794" width="8.5703125" bestFit="1" customWidth="1"/>
    <col min="11795" max="11796" width="7.7109375" customWidth="1"/>
    <col min="11797" max="11797" width="8.5703125" bestFit="1" customWidth="1"/>
    <col min="11798" max="11798" width="7.7109375" customWidth="1"/>
    <col min="12031" max="12031" width="13.42578125" bestFit="1" customWidth="1"/>
    <col min="12032" max="12032" width="22.28515625" bestFit="1" customWidth="1"/>
    <col min="12033" max="12033" width="27.5703125" bestFit="1" customWidth="1"/>
    <col min="12034" max="12034" width="9.7109375" bestFit="1" customWidth="1"/>
    <col min="12035" max="12036" width="9.7109375" customWidth="1"/>
    <col min="12037" max="12037" width="14.140625" customWidth="1"/>
    <col min="12038" max="12038" width="15.42578125" bestFit="1" customWidth="1"/>
    <col min="12039" max="12039" width="15.140625" bestFit="1" customWidth="1"/>
    <col min="12040" max="12041" width="11.28515625" bestFit="1" customWidth="1"/>
    <col min="12042" max="12042" width="12" customWidth="1"/>
    <col min="12043" max="12043" width="13.140625" customWidth="1"/>
    <col min="12044" max="12049" width="7.7109375" customWidth="1"/>
    <col min="12050" max="12050" width="8.5703125" bestFit="1" customWidth="1"/>
    <col min="12051" max="12052" width="7.7109375" customWidth="1"/>
    <col min="12053" max="12053" width="8.5703125" bestFit="1" customWidth="1"/>
    <col min="12054" max="12054" width="7.7109375" customWidth="1"/>
    <col min="12287" max="12287" width="13.42578125" bestFit="1" customWidth="1"/>
    <col min="12288" max="12288" width="22.28515625" bestFit="1" customWidth="1"/>
    <col min="12289" max="12289" width="27.5703125" bestFit="1" customWidth="1"/>
    <col min="12290" max="12290" width="9.7109375" bestFit="1" customWidth="1"/>
    <col min="12291" max="12292" width="9.7109375" customWidth="1"/>
    <col min="12293" max="12293" width="14.140625" customWidth="1"/>
    <col min="12294" max="12294" width="15.42578125" bestFit="1" customWidth="1"/>
    <col min="12295" max="12295" width="15.140625" bestFit="1" customWidth="1"/>
    <col min="12296" max="12297" width="11.28515625" bestFit="1" customWidth="1"/>
    <col min="12298" max="12298" width="12" customWidth="1"/>
    <col min="12299" max="12299" width="13.140625" customWidth="1"/>
    <col min="12300" max="12305" width="7.7109375" customWidth="1"/>
    <col min="12306" max="12306" width="8.5703125" bestFit="1" customWidth="1"/>
    <col min="12307" max="12308" width="7.7109375" customWidth="1"/>
    <col min="12309" max="12309" width="8.5703125" bestFit="1" customWidth="1"/>
    <col min="12310" max="12310" width="7.7109375" customWidth="1"/>
    <col min="12543" max="12543" width="13.42578125" bestFit="1" customWidth="1"/>
    <col min="12544" max="12544" width="22.28515625" bestFit="1" customWidth="1"/>
    <col min="12545" max="12545" width="27.5703125" bestFit="1" customWidth="1"/>
    <col min="12546" max="12546" width="9.7109375" bestFit="1" customWidth="1"/>
    <col min="12547" max="12548" width="9.7109375" customWidth="1"/>
    <col min="12549" max="12549" width="14.140625" customWidth="1"/>
    <col min="12550" max="12550" width="15.42578125" bestFit="1" customWidth="1"/>
    <col min="12551" max="12551" width="15.140625" bestFit="1" customWidth="1"/>
    <col min="12552" max="12553" width="11.28515625" bestFit="1" customWidth="1"/>
    <col min="12554" max="12554" width="12" customWidth="1"/>
    <col min="12555" max="12555" width="13.140625" customWidth="1"/>
    <col min="12556" max="12561" width="7.7109375" customWidth="1"/>
    <col min="12562" max="12562" width="8.5703125" bestFit="1" customWidth="1"/>
    <col min="12563" max="12564" width="7.7109375" customWidth="1"/>
    <col min="12565" max="12565" width="8.5703125" bestFit="1" customWidth="1"/>
    <col min="12566" max="12566" width="7.7109375" customWidth="1"/>
    <col min="12799" max="12799" width="13.42578125" bestFit="1" customWidth="1"/>
    <col min="12800" max="12800" width="22.28515625" bestFit="1" customWidth="1"/>
    <col min="12801" max="12801" width="27.5703125" bestFit="1" customWidth="1"/>
    <col min="12802" max="12802" width="9.7109375" bestFit="1" customWidth="1"/>
    <col min="12803" max="12804" width="9.7109375" customWidth="1"/>
    <col min="12805" max="12805" width="14.140625" customWidth="1"/>
    <col min="12806" max="12806" width="15.42578125" bestFit="1" customWidth="1"/>
    <col min="12807" max="12807" width="15.140625" bestFit="1" customWidth="1"/>
    <col min="12808" max="12809" width="11.28515625" bestFit="1" customWidth="1"/>
    <col min="12810" max="12810" width="12" customWidth="1"/>
    <col min="12811" max="12811" width="13.140625" customWidth="1"/>
    <col min="12812" max="12817" width="7.7109375" customWidth="1"/>
    <col min="12818" max="12818" width="8.5703125" bestFit="1" customWidth="1"/>
    <col min="12819" max="12820" width="7.7109375" customWidth="1"/>
    <col min="12821" max="12821" width="8.5703125" bestFit="1" customWidth="1"/>
    <col min="12822" max="12822" width="7.7109375" customWidth="1"/>
    <col min="13055" max="13055" width="13.42578125" bestFit="1" customWidth="1"/>
    <col min="13056" max="13056" width="22.28515625" bestFit="1" customWidth="1"/>
    <col min="13057" max="13057" width="27.5703125" bestFit="1" customWidth="1"/>
    <col min="13058" max="13058" width="9.7109375" bestFit="1" customWidth="1"/>
    <col min="13059" max="13060" width="9.7109375" customWidth="1"/>
    <col min="13061" max="13061" width="14.140625" customWidth="1"/>
    <col min="13062" max="13062" width="15.42578125" bestFit="1" customWidth="1"/>
    <col min="13063" max="13063" width="15.140625" bestFit="1" customWidth="1"/>
    <col min="13064" max="13065" width="11.28515625" bestFit="1" customWidth="1"/>
    <col min="13066" max="13066" width="12" customWidth="1"/>
    <col min="13067" max="13067" width="13.140625" customWidth="1"/>
    <col min="13068" max="13073" width="7.7109375" customWidth="1"/>
    <col min="13074" max="13074" width="8.5703125" bestFit="1" customWidth="1"/>
    <col min="13075" max="13076" width="7.7109375" customWidth="1"/>
    <col min="13077" max="13077" width="8.5703125" bestFit="1" customWidth="1"/>
    <col min="13078" max="13078" width="7.7109375" customWidth="1"/>
    <col min="13311" max="13311" width="13.42578125" bestFit="1" customWidth="1"/>
    <col min="13312" max="13312" width="22.28515625" bestFit="1" customWidth="1"/>
    <col min="13313" max="13313" width="27.5703125" bestFit="1" customWidth="1"/>
    <col min="13314" max="13314" width="9.7109375" bestFit="1" customWidth="1"/>
    <col min="13315" max="13316" width="9.7109375" customWidth="1"/>
    <col min="13317" max="13317" width="14.140625" customWidth="1"/>
    <col min="13318" max="13318" width="15.42578125" bestFit="1" customWidth="1"/>
    <col min="13319" max="13319" width="15.140625" bestFit="1" customWidth="1"/>
    <col min="13320" max="13321" width="11.28515625" bestFit="1" customWidth="1"/>
    <col min="13322" max="13322" width="12" customWidth="1"/>
    <col min="13323" max="13323" width="13.140625" customWidth="1"/>
    <col min="13324" max="13329" width="7.7109375" customWidth="1"/>
    <col min="13330" max="13330" width="8.5703125" bestFit="1" customWidth="1"/>
    <col min="13331" max="13332" width="7.7109375" customWidth="1"/>
    <col min="13333" max="13333" width="8.5703125" bestFit="1" customWidth="1"/>
    <col min="13334" max="13334" width="7.7109375" customWidth="1"/>
    <col min="13567" max="13567" width="13.42578125" bestFit="1" customWidth="1"/>
    <col min="13568" max="13568" width="22.28515625" bestFit="1" customWidth="1"/>
    <col min="13569" max="13569" width="27.5703125" bestFit="1" customWidth="1"/>
    <col min="13570" max="13570" width="9.7109375" bestFit="1" customWidth="1"/>
    <col min="13571" max="13572" width="9.7109375" customWidth="1"/>
    <col min="13573" max="13573" width="14.140625" customWidth="1"/>
    <col min="13574" max="13574" width="15.42578125" bestFit="1" customWidth="1"/>
    <col min="13575" max="13575" width="15.140625" bestFit="1" customWidth="1"/>
    <col min="13576" max="13577" width="11.28515625" bestFit="1" customWidth="1"/>
    <col min="13578" max="13578" width="12" customWidth="1"/>
    <col min="13579" max="13579" width="13.140625" customWidth="1"/>
    <col min="13580" max="13585" width="7.7109375" customWidth="1"/>
    <col min="13586" max="13586" width="8.5703125" bestFit="1" customWidth="1"/>
    <col min="13587" max="13588" width="7.7109375" customWidth="1"/>
    <col min="13589" max="13589" width="8.5703125" bestFit="1" customWidth="1"/>
    <col min="13590" max="13590" width="7.7109375" customWidth="1"/>
    <col min="13823" max="13823" width="13.42578125" bestFit="1" customWidth="1"/>
    <col min="13824" max="13824" width="22.28515625" bestFit="1" customWidth="1"/>
    <col min="13825" max="13825" width="27.5703125" bestFit="1" customWidth="1"/>
    <col min="13826" max="13826" width="9.7109375" bestFit="1" customWidth="1"/>
    <col min="13827" max="13828" width="9.7109375" customWidth="1"/>
    <col min="13829" max="13829" width="14.140625" customWidth="1"/>
    <col min="13830" max="13830" width="15.42578125" bestFit="1" customWidth="1"/>
    <col min="13831" max="13831" width="15.140625" bestFit="1" customWidth="1"/>
    <col min="13832" max="13833" width="11.28515625" bestFit="1" customWidth="1"/>
    <col min="13834" max="13834" width="12" customWidth="1"/>
    <col min="13835" max="13835" width="13.140625" customWidth="1"/>
    <col min="13836" max="13841" width="7.7109375" customWidth="1"/>
    <col min="13842" max="13842" width="8.5703125" bestFit="1" customWidth="1"/>
    <col min="13843" max="13844" width="7.7109375" customWidth="1"/>
    <col min="13845" max="13845" width="8.5703125" bestFit="1" customWidth="1"/>
    <col min="13846" max="13846" width="7.7109375" customWidth="1"/>
    <col min="14079" max="14079" width="13.42578125" bestFit="1" customWidth="1"/>
    <col min="14080" max="14080" width="22.28515625" bestFit="1" customWidth="1"/>
    <col min="14081" max="14081" width="27.5703125" bestFit="1" customWidth="1"/>
    <col min="14082" max="14082" width="9.7109375" bestFit="1" customWidth="1"/>
    <col min="14083" max="14084" width="9.7109375" customWidth="1"/>
    <col min="14085" max="14085" width="14.140625" customWidth="1"/>
    <col min="14086" max="14086" width="15.42578125" bestFit="1" customWidth="1"/>
    <col min="14087" max="14087" width="15.140625" bestFit="1" customWidth="1"/>
    <col min="14088" max="14089" width="11.28515625" bestFit="1" customWidth="1"/>
    <col min="14090" max="14090" width="12" customWidth="1"/>
    <col min="14091" max="14091" width="13.140625" customWidth="1"/>
    <col min="14092" max="14097" width="7.7109375" customWidth="1"/>
    <col min="14098" max="14098" width="8.5703125" bestFit="1" customWidth="1"/>
    <col min="14099" max="14100" width="7.7109375" customWidth="1"/>
    <col min="14101" max="14101" width="8.5703125" bestFit="1" customWidth="1"/>
    <col min="14102" max="14102" width="7.7109375" customWidth="1"/>
    <col min="14335" max="14335" width="13.42578125" bestFit="1" customWidth="1"/>
    <col min="14336" max="14336" width="22.28515625" bestFit="1" customWidth="1"/>
    <col min="14337" max="14337" width="27.5703125" bestFit="1" customWidth="1"/>
    <col min="14338" max="14338" width="9.7109375" bestFit="1" customWidth="1"/>
    <col min="14339" max="14340" width="9.7109375" customWidth="1"/>
    <col min="14341" max="14341" width="14.140625" customWidth="1"/>
    <col min="14342" max="14342" width="15.42578125" bestFit="1" customWidth="1"/>
    <col min="14343" max="14343" width="15.140625" bestFit="1" customWidth="1"/>
    <col min="14344" max="14345" width="11.28515625" bestFit="1" customWidth="1"/>
    <col min="14346" max="14346" width="12" customWidth="1"/>
    <col min="14347" max="14347" width="13.140625" customWidth="1"/>
    <col min="14348" max="14353" width="7.7109375" customWidth="1"/>
    <col min="14354" max="14354" width="8.5703125" bestFit="1" customWidth="1"/>
    <col min="14355" max="14356" width="7.7109375" customWidth="1"/>
    <col min="14357" max="14357" width="8.5703125" bestFit="1" customWidth="1"/>
    <col min="14358" max="14358" width="7.7109375" customWidth="1"/>
    <col min="14591" max="14591" width="13.42578125" bestFit="1" customWidth="1"/>
    <col min="14592" max="14592" width="22.28515625" bestFit="1" customWidth="1"/>
    <col min="14593" max="14593" width="27.5703125" bestFit="1" customWidth="1"/>
    <col min="14594" max="14594" width="9.7109375" bestFit="1" customWidth="1"/>
    <col min="14595" max="14596" width="9.7109375" customWidth="1"/>
    <col min="14597" max="14597" width="14.140625" customWidth="1"/>
    <col min="14598" max="14598" width="15.42578125" bestFit="1" customWidth="1"/>
    <col min="14599" max="14599" width="15.140625" bestFit="1" customWidth="1"/>
    <col min="14600" max="14601" width="11.28515625" bestFit="1" customWidth="1"/>
    <col min="14602" max="14602" width="12" customWidth="1"/>
    <col min="14603" max="14603" width="13.140625" customWidth="1"/>
    <col min="14604" max="14609" width="7.7109375" customWidth="1"/>
    <col min="14610" max="14610" width="8.5703125" bestFit="1" customWidth="1"/>
    <col min="14611" max="14612" width="7.7109375" customWidth="1"/>
    <col min="14613" max="14613" width="8.5703125" bestFit="1" customWidth="1"/>
    <col min="14614" max="14614" width="7.7109375" customWidth="1"/>
    <col min="14847" max="14847" width="13.42578125" bestFit="1" customWidth="1"/>
    <col min="14848" max="14848" width="22.28515625" bestFit="1" customWidth="1"/>
    <col min="14849" max="14849" width="27.5703125" bestFit="1" customWidth="1"/>
    <col min="14850" max="14850" width="9.7109375" bestFit="1" customWidth="1"/>
    <col min="14851" max="14852" width="9.7109375" customWidth="1"/>
    <col min="14853" max="14853" width="14.140625" customWidth="1"/>
    <col min="14854" max="14854" width="15.42578125" bestFit="1" customWidth="1"/>
    <col min="14855" max="14855" width="15.140625" bestFit="1" customWidth="1"/>
    <col min="14856" max="14857" width="11.28515625" bestFit="1" customWidth="1"/>
    <col min="14858" max="14858" width="12" customWidth="1"/>
    <col min="14859" max="14859" width="13.140625" customWidth="1"/>
    <col min="14860" max="14865" width="7.7109375" customWidth="1"/>
    <col min="14866" max="14866" width="8.5703125" bestFit="1" customWidth="1"/>
    <col min="14867" max="14868" width="7.7109375" customWidth="1"/>
    <col min="14869" max="14869" width="8.5703125" bestFit="1" customWidth="1"/>
    <col min="14870" max="14870" width="7.7109375" customWidth="1"/>
    <col min="15103" max="15103" width="13.42578125" bestFit="1" customWidth="1"/>
    <col min="15104" max="15104" width="22.28515625" bestFit="1" customWidth="1"/>
    <col min="15105" max="15105" width="27.5703125" bestFit="1" customWidth="1"/>
    <col min="15106" max="15106" width="9.7109375" bestFit="1" customWidth="1"/>
    <col min="15107" max="15108" width="9.7109375" customWidth="1"/>
    <col min="15109" max="15109" width="14.140625" customWidth="1"/>
    <col min="15110" max="15110" width="15.42578125" bestFit="1" customWidth="1"/>
    <col min="15111" max="15111" width="15.140625" bestFit="1" customWidth="1"/>
    <col min="15112" max="15113" width="11.28515625" bestFit="1" customWidth="1"/>
    <col min="15114" max="15114" width="12" customWidth="1"/>
    <col min="15115" max="15115" width="13.140625" customWidth="1"/>
    <col min="15116" max="15121" width="7.7109375" customWidth="1"/>
    <col min="15122" max="15122" width="8.5703125" bestFit="1" customWidth="1"/>
    <col min="15123" max="15124" width="7.7109375" customWidth="1"/>
    <col min="15125" max="15125" width="8.5703125" bestFit="1" customWidth="1"/>
    <col min="15126" max="15126" width="7.7109375" customWidth="1"/>
    <col min="15359" max="15359" width="13.42578125" bestFit="1" customWidth="1"/>
    <col min="15360" max="15360" width="22.28515625" bestFit="1" customWidth="1"/>
    <col min="15361" max="15361" width="27.5703125" bestFit="1" customWidth="1"/>
    <col min="15362" max="15362" width="9.7109375" bestFit="1" customWidth="1"/>
    <col min="15363" max="15364" width="9.7109375" customWidth="1"/>
    <col min="15365" max="15365" width="14.140625" customWidth="1"/>
    <col min="15366" max="15366" width="15.42578125" bestFit="1" customWidth="1"/>
    <col min="15367" max="15367" width="15.140625" bestFit="1" customWidth="1"/>
    <col min="15368" max="15369" width="11.28515625" bestFit="1" customWidth="1"/>
    <col min="15370" max="15370" width="12" customWidth="1"/>
    <col min="15371" max="15371" width="13.140625" customWidth="1"/>
    <col min="15372" max="15377" width="7.7109375" customWidth="1"/>
    <col min="15378" max="15378" width="8.5703125" bestFit="1" customWidth="1"/>
    <col min="15379" max="15380" width="7.7109375" customWidth="1"/>
    <col min="15381" max="15381" width="8.5703125" bestFit="1" customWidth="1"/>
    <col min="15382" max="15382" width="7.7109375" customWidth="1"/>
    <col min="15615" max="15615" width="13.42578125" bestFit="1" customWidth="1"/>
    <col min="15616" max="15616" width="22.28515625" bestFit="1" customWidth="1"/>
    <col min="15617" max="15617" width="27.5703125" bestFit="1" customWidth="1"/>
    <col min="15618" max="15618" width="9.7109375" bestFit="1" customWidth="1"/>
    <col min="15619" max="15620" width="9.7109375" customWidth="1"/>
    <col min="15621" max="15621" width="14.140625" customWidth="1"/>
    <col min="15622" max="15622" width="15.42578125" bestFit="1" customWidth="1"/>
    <col min="15623" max="15623" width="15.140625" bestFit="1" customWidth="1"/>
    <col min="15624" max="15625" width="11.28515625" bestFit="1" customWidth="1"/>
    <col min="15626" max="15626" width="12" customWidth="1"/>
    <col min="15627" max="15627" width="13.140625" customWidth="1"/>
    <col min="15628" max="15633" width="7.7109375" customWidth="1"/>
    <col min="15634" max="15634" width="8.5703125" bestFit="1" customWidth="1"/>
    <col min="15635" max="15636" width="7.7109375" customWidth="1"/>
    <col min="15637" max="15637" width="8.5703125" bestFit="1" customWidth="1"/>
    <col min="15638" max="15638" width="7.7109375" customWidth="1"/>
    <col min="15871" max="15871" width="13.42578125" bestFit="1" customWidth="1"/>
    <col min="15872" max="15872" width="22.28515625" bestFit="1" customWidth="1"/>
    <col min="15873" max="15873" width="27.5703125" bestFit="1" customWidth="1"/>
    <col min="15874" max="15874" width="9.7109375" bestFit="1" customWidth="1"/>
    <col min="15875" max="15876" width="9.7109375" customWidth="1"/>
    <col min="15877" max="15877" width="14.140625" customWidth="1"/>
    <col min="15878" max="15878" width="15.42578125" bestFit="1" customWidth="1"/>
    <col min="15879" max="15879" width="15.140625" bestFit="1" customWidth="1"/>
    <col min="15880" max="15881" width="11.28515625" bestFit="1" customWidth="1"/>
    <col min="15882" max="15882" width="12" customWidth="1"/>
    <col min="15883" max="15883" width="13.140625" customWidth="1"/>
    <col min="15884" max="15889" width="7.7109375" customWidth="1"/>
    <col min="15890" max="15890" width="8.5703125" bestFit="1" customWidth="1"/>
    <col min="15891" max="15892" width="7.7109375" customWidth="1"/>
    <col min="15893" max="15893" width="8.5703125" bestFit="1" customWidth="1"/>
    <col min="15894" max="15894" width="7.7109375" customWidth="1"/>
    <col min="16127" max="16127" width="13.42578125" bestFit="1" customWidth="1"/>
    <col min="16128" max="16128" width="22.28515625" bestFit="1" customWidth="1"/>
    <col min="16129" max="16129" width="27.5703125" bestFit="1" customWidth="1"/>
    <col min="16130" max="16130" width="9.7109375" bestFit="1" customWidth="1"/>
    <col min="16131" max="16132" width="9.7109375" customWidth="1"/>
    <col min="16133" max="16133" width="14.140625" customWidth="1"/>
    <col min="16134" max="16134" width="15.42578125" bestFit="1" customWidth="1"/>
    <col min="16135" max="16135" width="15.140625" bestFit="1" customWidth="1"/>
    <col min="16136" max="16137" width="11.28515625" bestFit="1" customWidth="1"/>
    <col min="16138" max="16138" width="12" customWidth="1"/>
    <col min="16139" max="16139" width="13.140625" customWidth="1"/>
    <col min="16140" max="16145" width="7.7109375" customWidth="1"/>
    <col min="16146" max="16146" width="8.5703125" bestFit="1" customWidth="1"/>
    <col min="16147" max="16148" width="7.7109375" customWidth="1"/>
    <col min="16149" max="16149" width="8.5703125" bestFit="1" customWidth="1"/>
    <col min="16150" max="16150" width="7.7109375" customWidth="1"/>
  </cols>
  <sheetData>
    <row r="1" spans="1:51" s="128" customFormat="1" ht="59.25" customHeight="1" x14ac:dyDescent="0.5">
      <c r="A1" s="128" t="s">
        <v>0</v>
      </c>
      <c r="B1" s="128" t="s">
        <v>1</v>
      </c>
      <c r="C1" s="128" t="s">
        <v>2</v>
      </c>
      <c r="E1" s="410">
        <v>2018</v>
      </c>
      <c r="F1" s="410"/>
      <c r="H1" s="129" t="s">
        <v>3</v>
      </c>
      <c r="I1" s="130" t="s">
        <v>4</v>
      </c>
      <c r="L1" s="131"/>
      <c r="M1" s="131"/>
      <c r="N1" s="131"/>
      <c r="O1" s="131">
        <v>1</v>
      </c>
      <c r="P1" s="131">
        <v>2</v>
      </c>
      <c r="Q1" s="131">
        <v>3</v>
      </c>
      <c r="R1" s="131">
        <v>4</v>
      </c>
      <c r="S1" s="131">
        <v>5</v>
      </c>
      <c r="T1" s="131">
        <v>6</v>
      </c>
      <c r="U1" s="131">
        <v>7</v>
      </c>
      <c r="V1" s="131">
        <v>8</v>
      </c>
      <c r="W1" s="131">
        <v>9</v>
      </c>
      <c r="X1" s="131">
        <v>10</v>
      </c>
      <c r="Y1" s="131">
        <v>11</v>
      </c>
      <c r="Z1" s="131">
        <v>12</v>
      </c>
      <c r="AA1" s="131">
        <v>13</v>
      </c>
      <c r="AB1" s="131">
        <v>14</v>
      </c>
      <c r="AC1" s="131">
        <v>15</v>
      </c>
      <c r="AD1" s="131">
        <v>16</v>
      </c>
      <c r="AE1" s="131">
        <v>17</v>
      </c>
      <c r="AF1" s="131">
        <v>18</v>
      </c>
      <c r="AG1" s="131">
        <v>19</v>
      </c>
      <c r="AH1" s="131">
        <v>20</v>
      </c>
      <c r="AI1" s="131">
        <v>21</v>
      </c>
      <c r="AJ1" s="131">
        <v>22</v>
      </c>
      <c r="AK1" s="131">
        <v>23</v>
      </c>
      <c r="AL1" s="131">
        <v>24</v>
      </c>
      <c r="AM1" s="131">
        <v>25</v>
      </c>
      <c r="AN1" s="131">
        <v>26</v>
      </c>
      <c r="AO1" s="131">
        <v>27</v>
      </c>
      <c r="AP1" s="131">
        <v>28</v>
      </c>
      <c r="AQ1" s="131">
        <v>29</v>
      </c>
      <c r="AR1" s="131">
        <v>30</v>
      </c>
      <c r="AW1" s="383" t="s">
        <v>443</v>
      </c>
      <c r="AX1" s="154" t="s">
        <v>444</v>
      </c>
      <c r="AY1" s="384" t="s">
        <v>445</v>
      </c>
    </row>
    <row r="2" spans="1:51" s="1" customFormat="1" x14ac:dyDescent="0.25">
      <c r="D2" s="2" t="s">
        <v>5</v>
      </c>
      <c r="E2" s="1" t="s">
        <v>6</v>
      </c>
      <c r="F2" s="1" t="s">
        <v>7</v>
      </c>
      <c r="G2" s="3" t="s">
        <v>8</v>
      </c>
      <c r="H2" s="9" t="s">
        <v>9</v>
      </c>
      <c r="I2" s="10"/>
      <c r="K2" s="6" t="s">
        <v>10</v>
      </c>
      <c r="L2" s="7"/>
      <c r="M2" s="7"/>
      <c r="N2" s="7" t="s">
        <v>156</v>
      </c>
      <c r="O2" s="120" t="s">
        <v>133</v>
      </c>
      <c r="P2" s="120" t="s">
        <v>133</v>
      </c>
      <c r="Q2" s="120" t="s">
        <v>133</v>
      </c>
      <c r="R2" s="120" t="s">
        <v>133</v>
      </c>
      <c r="S2" s="120" t="s">
        <v>133</v>
      </c>
      <c r="T2" s="120" t="s">
        <v>133</v>
      </c>
      <c r="U2" s="120" t="s">
        <v>133</v>
      </c>
      <c r="V2" s="120" t="s">
        <v>133</v>
      </c>
      <c r="W2" s="120" t="s">
        <v>133</v>
      </c>
      <c r="X2" s="120" t="s">
        <v>133</v>
      </c>
      <c r="Y2" s="120" t="s">
        <v>133</v>
      </c>
      <c r="Z2" s="120" t="s">
        <v>133</v>
      </c>
      <c r="AA2" s="120" t="s">
        <v>133</v>
      </c>
      <c r="AB2" s="120" t="s">
        <v>133</v>
      </c>
      <c r="AC2" s="120" t="s">
        <v>133</v>
      </c>
      <c r="AD2" s="120" t="s">
        <v>133</v>
      </c>
      <c r="AE2" s="120" t="s">
        <v>133</v>
      </c>
      <c r="AF2" s="120" t="s">
        <v>133</v>
      </c>
      <c r="AG2" s="120" t="s">
        <v>133</v>
      </c>
      <c r="AH2" s="120" t="s">
        <v>133</v>
      </c>
      <c r="AI2" s="120" t="s">
        <v>133</v>
      </c>
      <c r="AJ2" s="120" t="s">
        <v>133</v>
      </c>
      <c r="AK2" s="120" t="s">
        <v>133</v>
      </c>
      <c r="AL2" s="120" t="s">
        <v>133</v>
      </c>
      <c r="AM2" s="120" t="s">
        <v>133</v>
      </c>
      <c r="AN2" s="120" t="s">
        <v>133</v>
      </c>
      <c r="AO2" s="120" t="s">
        <v>133</v>
      </c>
      <c r="AP2" s="120" t="s">
        <v>133</v>
      </c>
      <c r="AQ2" s="120" t="s">
        <v>133</v>
      </c>
      <c r="AR2" s="120" t="s">
        <v>133</v>
      </c>
      <c r="AS2" s="2"/>
      <c r="AW2" s="383"/>
      <c r="AX2" s="154"/>
      <c r="AY2" s="384"/>
    </row>
    <row r="3" spans="1:51" ht="15.75" thickBot="1" x14ac:dyDescent="0.3">
      <c r="H3" s="13" t="s">
        <v>11</v>
      </c>
      <c r="I3" s="14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</row>
    <row r="4" spans="1:51" s="24" customFormat="1" ht="15.75" thickTop="1" x14ac:dyDescent="0.25">
      <c r="A4" s="19" t="s">
        <v>12</v>
      </c>
      <c r="B4" s="20" t="s">
        <v>13</v>
      </c>
      <c r="C4" s="21" t="s">
        <v>14</v>
      </c>
      <c r="D4" s="22">
        <v>0.1</v>
      </c>
      <c r="E4" s="23">
        <v>14</v>
      </c>
      <c r="F4" s="24">
        <v>86400</v>
      </c>
      <c r="G4" s="25">
        <f>D4*E4*F4</f>
        <v>120960.00000000001</v>
      </c>
      <c r="H4" s="26">
        <v>146880.00000000003</v>
      </c>
      <c r="I4" s="26">
        <f>G4-H4</f>
        <v>-25920.000000000015</v>
      </c>
      <c r="J4" s="27"/>
      <c r="K4" s="28"/>
      <c r="L4" s="107"/>
      <c r="M4" s="107"/>
      <c r="N4" s="107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2"/>
      <c r="AW4" s="31">
        <f>SUM(O4:AR4)</f>
        <v>0</v>
      </c>
      <c r="AX4" s="18">
        <v>86400</v>
      </c>
      <c r="AY4" s="33">
        <f>AW4*AX4</f>
        <v>0</v>
      </c>
    </row>
    <row r="5" spans="1:51" s="18" customFormat="1" x14ac:dyDescent="0.25">
      <c r="A5" s="29"/>
      <c r="B5" s="30"/>
      <c r="C5" s="116" t="s">
        <v>15</v>
      </c>
      <c r="D5" s="31">
        <v>0.1</v>
      </c>
      <c r="E5" s="32">
        <v>1</v>
      </c>
      <c r="F5" s="18">
        <v>86400</v>
      </c>
      <c r="G5" s="33">
        <f>D5*E5*F5</f>
        <v>8640</v>
      </c>
      <c r="H5" s="34">
        <v>80640.000000000015</v>
      </c>
      <c r="I5" s="34">
        <f t="shared" ref="I5:I94" si="0">G5-H5</f>
        <v>-72000.000000000015</v>
      </c>
      <c r="J5" s="35"/>
      <c r="K5" s="36"/>
      <c r="L5" s="16"/>
      <c r="M5" s="16"/>
      <c r="N5" s="16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23"/>
      <c r="AW5" s="31">
        <f t="shared" ref="AW5:AW68" si="1">SUM(O5:AR5)</f>
        <v>0</v>
      </c>
      <c r="AX5" s="18">
        <v>86400</v>
      </c>
      <c r="AY5" s="33">
        <f t="shared" ref="AY5:AY68" si="2">AW5*AX5</f>
        <v>0</v>
      </c>
    </row>
    <row r="6" spans="1:51" s="18" customFormat="1" x14ac:dyDescent="0.25">
      <c r="A6" s="29"/>
      <c r="B6" s="37"/>
      <c r="C6" s="38" t="s">
        <v>16</v>
      </c>
      <c r="D6" s="39">
        <v>0</v>
      </c>
      <c r="E6" s="38">
        <v>0</v>
      </c>
      <c r="F6" s="38">
        <v>86400</v>
      </c>
      <c r="G6" s="40">
        <f>D6*E6*F6</f>
        <v>0</v>
      </c>
      <c r="H6" s="34">
        <v>0</v>
      </c>
      <c r="I6" s="34">
        <f t="shared" si="0"/>
        <v>0</v>
      </c>
      <c r="J6" s="33"/>
      <c r="K6" s="36"/>
      <c r="L6" s="16"/>
      <c r="M6" s="16"/>
      <c r="N6" s="16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123"/>
      <c r="AW6" s="31">
        <f t="shared" si="1"/>
        <v>0</v>
      </c>
      <c r="AY6" s="33">
        <f t="shared" si="2"/>
        <v>0</v>
      </c>
    </row>
    <row r="7" spans="1:51" s="18" customFormat="1" x14ac:dyDescent="0.25">
      <c r="A7" s="29"/>
      <c r="B7" s="37"/>
      <c r="C7" s="41" t="s">
        <v>17</v>
      </c>
      <c r="D7" s="42">
        <v>1.5589999999999999</v>
      </c>
      <c r="E7" s="32">
        <v>89</v>
      </c>
      <c r="F7" s="18">
        <v>86400</v>
      </c>
      <c r="G7" s="33">
        <f>D7*E7*F7</f>
        <v>11988086.4</v>
      </c>
      <c r="H7" s="34">
        <v>6310943.9995392002</v>
      </c>
      <c r="I7" s="34">
        <f t="shared" si="0"/>
        <v>5677142.4004608002</v>
      </c>
      <c r="J7" s="33"/>
      <c r="K7" s="36"/>
      <c r="L7" s="16"/>
      <c r="M7" s="16"/>
      <c r="N7" s="16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123"/>
      <c r="AW7" s="31">
        <f t="shared" si="1"/>
        <v>0</v>
      </c>
      <c r="AX7" s="18">
        <v>86400</v>
      </c>
      <c r="AY7" s="33">
        <f t="shared" si="2"/>
        <v>0</v>
      </c>
    </row>
    <row r="8" spans="1:51" s="18" customFormat="1" x14ac:dyDescent="0.25">
      <c r="A8" s="29"/>
      <c r="B8" s="30"/>
      <c r="C8" s="41" t="s">
        <v>18</v>
      </c>
      <c r="D8" s="31">
        <v>0.46</v>
      </c>
      <c r="E8" s="32">
        <v>15</v>
      </c>
      <c r="F8" s="18">
        <v>86400</v>
      </c>
      <c r="G8" s="33">
        <f t="shared" ref="G8:G20" si="3">D8*E8*F8</f>
        <v>596160</v>
      </c>
      <c r="H8" s="34">
        <v>198720</v>
      </c>
      <c r="I8" s="34">
        <f t="shared" si="0"/>
        <v>397440</v>
      </c>
      <c r="K8" s="36"/>
      <c r="L8" s="16"/>
      <c r="M8" s="16"/>
      <c r="N8" s="16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123"/>
      <c r="AW8" s="31">
        <f t="shared" si="1"/>
        <v>0</v>
      </c>
      <c r="AX8" s="18">
        <v>86400</v>
      </c>
      <c r="AY8" s="33">
        <f t="shared" si="2"/>
        <v>0</v>
      </c>
    </row>
    <row r="9" spans="1:51" s="18" customFormat="1" x14ac:dyDescent="0.25">
      <c r="A9" s="29"/>
      <c r="B9" s="30"/>
      <c r="C9" s="41"/>
      <c r="D9" s="31"/>
      <c r="E9" s="32"/>
      <c r="G9" s="33"/>
      <c r="H9" s="34"/>
      <c r="I9" s="34"/>
      <c r="K9" s="36"/>
      <c r="L9" s="16"/>
      <c r="M9" s="16"/>
      <c r="N9" s="16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123"/>
      <c r="AW9" s="31">
        <f t="shared" si="1"/>
        <v>0</v>
      </c>
      <c r="AX9" s="18">
        <v>86400</v>
      </c>
      <c r="AY9" s="33">
        <f t="shared" si="2"/>
        <v>0</v>
      </c>
    </row>
    <row r="10" spans="1:51" s="44" customFormat="1" ht="15.75" thickBot="1" x14ac:dyDescent="0.3">
      <c r="A10" s="29"/>
      <c r="B10" s="43"/>
      <c r="C10" s="44" t="s">
        <v>155</v>
      </c>
      <c r="D10" s="45"/>
      <c r="G10" s="46"/>
      <c r="H10" s="47"/>
      <c r="I10" s="48"/>
      <c r="K10" s="49">
        <f>SUM(G4:G8)</f>
        <v>12713846.4</v>
      </c>
      <c r="L10" s="109"/>
      <c r="M10" s="110"/>
      <c r="N10" s="110">
        <f>86400*SUM(O10:AS10)</f>
        <v>0</v>
      </c>
      <c r="O10" s="124">
        <f t="shared" ref="O10" si="4">SUM(O7:O9)</f>
        <v>0</v>
      </c>
      <c r="P10" s="124">
        <f t="shared" ref="P10" si="5">SUM(P7:P9)</f>
        <v>0</v>
      </c>
      <c r="Q10" s="124">
        <f t="shared" ref="Q10" si="6">SUM(Q7:Q9)</f>
        <v>0</v>
      </c>
      <c r="R10" s="124">
        <f t="shared" ref="R10" si="7">SUM(R7:R9)</f>
        <v>0</v>
      </c>
      <c r="S10" s="124">
        <f t="shared" ref="S10" si="8">SUM(S7:S9)</f>
        <v>0</v>
      </c>
      <c r="T10" s="124">
        <f t="shared" ref="T10" si="9">SUM(T7:T9)</f>
        <v>0</v>
      </c>
      <c r="U10" s="124">
        <f t="shared" ref="U10" si="10">SUM(U7:U9)</f>
        <v>0</v>
      </c>
      <c r="V10" s="124">
        <f t="shared" ref="V10" si="11">SUM(V7:V9)</f>
        <v>0</v>
      </c>
      <c r="W10" s="124">
        <f t="shared" ref="W10" si="12">SUM(W7:W9)</f>
        <v>0</v>
      </c>
      <c r="X10" s="124">
        <f t="shared" ref="X10" si="13">SUM(X7:X9)</f>
        <v>0</v>
      </c>
      <c r="Y10" s="124">
        <f t="shared" ref="Y10" si="14">SUM(Y7:Y9)</f>
        <v>0</v>
      </c>
      <c r="Z10" s="124">
        <f t="shared" ref="Z10" si="15">SUM(Z7:Z9)</f>
        <v>0</v>
      </c>
      <c r="AA10" s="124">
        <f t="shared" ref="AA10" si="16">SUM(AA7:AA9)</f>
        <v>0</v>
      </c>
      <c r="AB10" s="124">
        <f t="shared" ref="AB10" si="17">SUM(AB7:AB9)</f>
        <v>0</v>
      </c>
      <c r="AC10" s="124">
        <f t="shared" ref="AC10" si="18">SUM(AC7:AC9)</f>
        <v>0</v>
      </c>
      <c r="AD10" s="124">
        <f t="shared" ref="AD10" si="19">SUM(AD7:AD9)</f>
        <v>0</v>
      </c>
      <c r="AE10" s="124">
        <f t="shared" ref="AE10" si="20">SUM(AE7:AE9)</f>
        <v>0</v>
      </c>
      <c r="AF10" s="124">
        <f t="shared" ref="AF10" si="21">SUM(AF7:AF9)</f>
        <v>0</v>
      </c>
      <c r="AG10" s="124">
        <f t="shared" ref="AG10" si="22">SUM(AG7:AG9)</f>
        <v>0</v>
      </c>
      <c r="AH10" s="124">
        <f t="shared" ref="AH10" si="23">SUM(AH7:AH9)</f>
        <v>0</v>
      </c>
      <c r="AI10" s="124">
        <f t="shared" ref="AI10" si="24">SUM(AI7:AI9)</f>
        <v>0</v>
      </c>
      <c r="AJ10" s="124">
        <f t="shared" ref="AJ10" si="25">SUM(AJ7:AJ9)</f>
        <v>0</v>
      </c>
      <c r="AK10" s="124">
        <f t="shared" ref="AK10" si="26">SUM(AK7:AK9)</f>
        <v>0</v>
      </c>
      <c r="AL10" s="124">
        <f t="shared" ref="AL10" si="27">SUM(AL7:AL9)</f>
        <v>0</v>
      </c>
      <c r="AM10" s="124">
        <f t="shared" ref="AM10" si="28">SUM(AM7:AM9)</f>
        <v>0</v>
      </c>
      <c r="AN10" s="124">
        <f t="shared" ref="AN10" si="29">SUM(AN7:AN9)</f>
        <v>0</v>
      </c>
      <c r="AO10" s="124">
        <f t="shared" ref="AO10" si="30">SUM(AO7:AO9)</f>
        <v>0</v>
      </c>
      <c r="AP10" s="124">
        <f t="shared" ref="AP10" si="31">SUM(AP7:AP9)</f>
        <v>0</v>
      </c>
      <c r="AQ10" s="124">
        <f t="shared" ref="AQ10" si="32">SUM(AQ7:AQ9)</f>
        <v>0</v>
      </c>
      <c r="AR10" s="124">
        <f t="shared" ref="AR10" si="33">SUM(AR7:AR9)</f>
        <v>0</v>
      </c>
      <c r="AS10" s="125">
        <f t="shared" ref="AS10" si="34">SUM(AS7:AS9)</f>
        <v>0</v>
      </c>
      <c r="AW10" s="31">
        <f t="shared" si="1"/>
        <v>0</v>
      </c>
      <c r="AX10" s="18">
        <v>86400</v>
      </c>
      <c r="AY10" s="33">
        <f t="shared" si="2"/>
        <v>0</v>
      </c>
    </row>
    <row r="11" spans="1:51" ht="16.5" thickTop="1" thickBot="1" x14ac:dyDescent="0.3">
      <c r="A11" s="29"/>
      <c r="H11" s="51"/>
      <c r="I11" s="5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W11" s="31"/>
    </row>
    <row r="12" spans="1:51" s="24" customFormat="1" ht="15.75" thickTop="1" x14ac:dyDescent="0.25">
      <c r="A12" s="29"/>
      <c r="B12" s="52" t="s">
        <v>19</v>
      </c>
      <c r="H12" s="53"/>
      <c r="I12" s="53"/>
      <c r="K12" s="54"/>
      <c r="L12" s="107"/>
      <c r="M12" s="107"/>
      <c r="N12" s="107"/>
      <c r="O12" s="121"/>
      <c r="P12" s="121"/>
      <c r="Q12" s="121"/>
      <c r="R12" s="121"/>
      <c r="S12" s="121"/>
      <c r="T12" s="121"/>
      <c r="U12" s="121"/>
      <c r="V12" s="121"/>
      <c r="W12" s="121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126"/>
      <c r="AW12" s="31">
        <f t="shared" si="1"/>
        <v>0</v>
      </c>
      <c r="AX12" s="18"/>
      <c r="AY12" s="33">
        <f t="shared" si="2"/>
        <v>0</v>
      </c>
    </row>
    <row r="13" spans="1:51" s="18" customFormat="1" x14ac:dyDescent="0.25">
      <c r="A13" s="29"/>
      <c r="B13" s="37"/>
      <c r="C13" s="41" t="s">
        <v>20</v>
      </c>
      <c r="D13" s="31">
        <v>0.3</v>
      </c>
      <c r="E13" s="32">
        <v>9</v>
      </c>
      <c r="F13" s="18">
        <v>86400</v>
      </c>
      <c r="G13" s="33">
        <f t="shared" si="3"/>
        <v>233279.99999999997</v>
      </c>
      <c r="H13" s="34">
        <v>362880</v>
      </c>
      <c r="I13" s="34">
        <f t="shared" si="0"/>
        <v>-129600.00000000003</v>
      </c>
      <c r="J13" s="35"/>
      <c r="K13" s="36"/>
      <c r="L13" s="16"/>
      <c r="M13" s="16"/>
      <c r="N13" s="16"/>
      <c r="O13" s="90"/>
      <c r="P13" s="90"/>
      <c r="Q13" s="90"/>
      <c r="R13" s="90"/>
      <c r="S13" s="90"/>
      <c r="T13" s="90"/>
      <c r="U13" s="90"/>
      <c r="V13" s="90"/>
      <c r="W13" s="9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127"/>
      <c r="AW13" s="31">
        <f t="shared" si="1"/>
        <v>0</v>
      </c>
      <c r="AX13" s="18">
        <v>86400</v>
      </c>
      <c r="AY13" s="33">
        <f t="shared" si="2"/>
        <v>0</v>
      </c>
    </row>
    <row r="14" spans="1:51" s="18" customFormat="1" x14ac:dyDescent="0.25">
      <c r="A14" s="29"/>
      <c r="B14" s="37"/>
      <c r="C14" s="41" t="s">
        <v>21</v>
      </c>
      <c r="D14" s="31">
        <v>0.36</v>
      </c>
      <c r="E14" s="32">
        <v>26</v>
      </c>
      <c r="F14" s="18">
        <v>86400</v>
      </c>
      <c r="G14" s="33">
        <f t="shared" si="3"/>
        <v>808704</v>
      </c>
      <c r="H14" s="34">
        <v>570240</v>
      </c>
      <c r="I14" s="34">
        <f t="shared" si="0"/>
        <v>238464</v>
      </c>
      <c r="K14" s="36"/>
      <c r="L14" s="16"/>
      <c r="M14" s="16"/>
      <c r="N14" s="16"/>
      <c r="O14" s="90"/>
      <c r="P14" s="90"/>
      <c r="Q14" s="90"/>
      <c r="R14" s="90"/>
      <c r="S14" s="90"/>
      <c r="T14" s="90"/>
      <c r="U14" s="90"/>
      <c r="V14" s="90"/>
      <c r="W14" s="90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127"/>
      <c r="AW14" s="31">
        <f t="shared" si="1"/>
        <v>0</v>
      </c>
      <c r="AX14" s="18">
        <v>86400</v>
      </c>
      <c r="AY14" s="33">
        <f t="shared" si="2"/>
        <v>0</v>
      </c>
    </row>
    <row r="15" spans="1:51" s="18" customFormat="1" x14ac:dyDescent="0.25">
      <c r="A15" s="29"/>
      <c r="B15" s="37"/>
      <c r="C15" s="38" t="s">
        <v>22</v>
      </c>
      <c r="D15" s="39">
        <v>0</v>
      </c>
      <c r="E15" s="38">
        <v>0</v>
      </c>
      <c r="F15" s="38">
        <v>86400</v>
      </c>
      <c r="G15" s="40">
        <f t="shared" si="3"/>
        <v>0</v>
      </c>
      <c r="H15" s="34">
        <v>0</v>
      </c>
      <c r="I15" s="34">
        <f t="shared" si="0"/>
        <v>0</v>
      </c>
      <c r="K15" s="36"/>
      <c r="L15" s="16"/>
      <c r="M15" s="16"/>
      <c r="N15" s="16"/>
      <c r="O15" s="90"/>
      <c r="P15" s="90"/>
      <c r="Q15" s="90"/>
      <c r="R15" s="90"/>
      <c r="S15" s="90"/>
      <c r="T15" s="90"/>
      <c r="U15" s="90"/>
      <c r="V15" s="90"/>
      <c r="W15" s="90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127"/>
      <c r="AW15" s="31">
        <f t="shared" si="1"/>
        <v>0</v>
      </c>
      <c r="AX15" s="18">
        <v>86400</v>
      </c>
      <c r="AY15" s="33">
        <f t="shared" si="2"/>
        <v>0</v>
      </c>
    </row>
    <row r="16" spans="1:51" s="18" customFormat="1" x14ac:dyDescent="0.25">
      <c r="A16" s="29"/>
      <c r="B16" s="37"/>
      <c r="C16" s="41" t="s">
        <v>23</v>
      </c>
      <c r="D16" s="31">
        <v>0.3</v>
      </c>
      <c r="E16" s="32">
        <v>31</v>
      </c>
      <c r="F16" s="18">
        <v>86400</v>
      </c>
      <c r="G16" s="33">
        <f t="shared" si="3"/>
        <v>803519.99999999988</v>
      </c>
      <c r="H16" s="34">
        <v>570240</v>
      </c>
      <c r="I16" s="34">
        <f t="shared" si="0"/>
        <v>233279.99999999988</v>
      </c>
      <c r="K16" s="36"/>
      <c r="L16" s="16"/>
      <c r="M16" s="16"/>
      <c r="N16" s="16"/>
      <c r="O16" s="90"/>
      <c r="P16" s="90"/>
      <c r="Q16" s="90"/>
      <c r="R16" s="90"/>
      <c r="S16" s="90"/>
      <c r="T16" s="90"/>
      <c r="U16" s="90"/>
      <c r="V16" s="90"/>
      <c r="W16" s="90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127"/>
      <c r="AW16" s="31">
        <f t="shared" si="1"/>
        <v>0</v>
      </c>
      <c r="AX16" s="18">
        <v>86400</v>
      </c>
      <c r="AY16" s="33">
        <f t="shared" si="2"/>
        <v>0</v>
      </c>
    </row>
    <row r="17" spans="1:51" s="18" customFormat="1" x14ac:dyDescent="0.25">
      <c r="A17" s="29"/>
      <c r="B17" s="37"/>
      <c r="C17" s="41" t="s">
        <v>24</v>
      </c>
      <c r="D17" s="31">
        <v>0.35</v>
      </c>
      <c r="E17" s="32">
        <v>68</v>
      </c>
      <c r="F17" s="18">
        <v>86400</v>
      </c>
      <c r="G17" s="33">
        <f>D17*E17*F17</f>
        <v>2056319.9999999998</v>
      </c>
      <c r="H17" s="34">
        <v>756000</v>
      </c>
      <c r="I17" s="34">
        <f t="shared" si="0"/>
        <v>1300319.9999999998</v>
      </c>
      <c r="K17" s="36"/>
      <c r="L17" s="16"/>
      <c r="M17" s="16"/>
      <c r="N17" s="16"/>
      <c r="O17" s="90"/>
      <c r="P17" s="90"/>
      <c r="Q17" s="90"/>
      <c r="R17" s="90"/>
      <c r="S17" s="90"/>
      <c r="T17" s="90"/>
      <c r="U17" s="90"/>
      <c r="V17" s="90"/>
      <c r="W17" s="90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127"/>
      <c r="AW17" s="31">
        <f t="shared" si="1"/>
        <v>0</v>
      </c>
      <c r="AX17" s="18">
        <v>86400</v>
      </c>
      <c r="AY17" s="33">
        <f t="shared" si="2"/>
        <v>0</v>
      </c>
    </row>
    <row r="18" spans="1:51" s="18" customFormat="1" x14ac:dyDescent="0.25">
      <c r="A18" s="29"/>
      <c r="B18" s="30"/>
      <c r="C18" s="41" t="s">
        <v>25</v>
      </c>
      <c r="D18" s="31">
        <v>0.2</v>
      </c>
      <c r="E18" s="32">
        <v>18</v>
      </c>
      <c r="F18" s="18">
        <v>86400</v>
      </c>
      <c r="G18" s="33">
        <f t="shared" si="3"/>
        <v>311040</v>
      </c>
      <c r="H18" s="34">
        <v>351360</v>
      </c>
      <c r="I18" s="34">
        <f t="shared" si="0"/>
        <v>-40320</v>
      </c>
      <c r="J18" s="35"/>
      <c r="K18" s="36"/>
      <c r="L18" s="16"/>
      <c r="M18" s="16"/>
      <c r="N18" s="16"/>
      <c r="O18" s="90"/>
      <c r="P18" s="90"/>
      <c r="Q18" s="90"/>
      <c r="R18" s="90"/>
      <c r="S18" s="90"/>
      <c r="T18" s="90"/>
      <c r="U18" s="90"/>
      <c r="V18" s="90"/>
      <c r="W18" s="90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127"/>
      <c r="AW18" s="31">
        <f t="shared" si="1"/>
        <v>0</v>
      </c>
      <c r="AX18" s="18">
        <v>86400</v>
      </c>
      <c r="AY18" s="33">
        <f t="shared" si="2"/>
        <v>0</v>
      </c>
    </row>
    <row r="19" spans="1:51" s="18" customFormat="1" x14ac:dyDescent="0.25">
      <c r="A19" s="29"/>
      <c r="B19" s="37"/>
      <c r="C19" s="38" t="s">
        <v>26</v>
      </c>
      <c r="D19" s="39">
        <v>0</v>
      </c>
      <c r="E19" s="38">
        <v>0</v>
      </c>
      <c r="F19" s="38">
        <v>86400</v>
      </c>
      <c r="G19" s="40">
        <f t="shared" si="3"/>
        <v>0</v>
      </c>
      <c r="H19" s="34">
        <v>0</v>
      </c>
      <c r="I19" s="34">
        <f t="shared" si="0"/>
        <v>0</v>
      </c>
      <c r="K19" s="36"/>
      <c r="L19" s="16"/>
      <c r="M19" s="16"/>
      <c r="N19" s="16"/>
      <c r="O19" s="90"/>
      <c r="P19" s="90"/>
      <c r="Q19" s="90"/>
      <c r="R19" s="90"/>
      <c r="S19" s="90"/>
      <c r="T19" s="90"/>
      <c r="U19" s="90"/>
      <c r="V19" s="90"/>
      <c r="W19" s="90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127"/>
      <c r="AW19" s="31">
        <f t="shared" si="1"/>
        <v>0</v>
      </c>
      <c r="AY19" s="33">
        <f t="shared" si="2"/>
        <v>0</v>
      </c>
    </row>
    <row r="20" spans="1:51" s="18" customFormat="1" x14ac:dyDescent="0.25">
      <c r="A20" s="29"/>
      <c r="B20" s="37"/>
      <c r="C20" s="38" t="s">
        <v>27</v>
      </c>
      <c r="D20" s="39">
        <v>0</v>
      </c>
      <c r="E20" s="38">
        <v>0</v>
      </c>
      <c r="F20" s="38">
        <v>86400</v>
      </c>
      <c r="G20" s="40">
        <f t="shared" si="3"/>
        <v>0</v>
      </c>
      <c r="H20" s="34">
        <v>0</v>
      </c>
      <c r="I20" s="34">
        <f t="shared" si="0"/>
        <v>0</v>
      </c>
      <c r="K20" s="36"/>
      <c r="L20" s="16"/>
      <c r="M20" s="16"/>
      <c r="N20" s="16"/>
      <c r="O20" s="90"/>
      <c r="P20" s="90"/>
      <c r="Q20" s="90"/>
      <c r="R20" s="90"/>
      <c r="S20" s="90"/>
      <c r="T20" s="90"/>
      <c r="U20" s="90"/>
      <c r="V20" s="90"/>
      <c r="W20" s="90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127"/>
      <c r="AW20" s="31">
        <f t="shared" si="1"/>
        <v>0</v>
      </c>
      <c r="AY20" s="33">
        <f t="shared" si="2"/>
        <v>0</v>
      </c>
    </row>
    <row r="21" spans="1:51" s="18" customFormat="1" x14ac:dyDescent="0.25">
      <c r="A21" s="29"/>
      <c r="B21" s="37"/>
      <c r="C21" s="102"/>
      <c r="D21" s="103"/>
      <c r="E21" s="38"/>
      <c r="F21" s="38"/>
      <c r="G21" s="40"/>
      <c r="H21" s="34"/>
      <c r="I21" s="34"/>
      <c r="K21" s="36"/>
      <c r="L21" s="16"/>
      <c r="M21" s="16"/>
      <c r="N21" s="16"/>
      <c r="O21" s="90"/>
      <c r="P21" s="90"/>
      <c r="Q21" s="90"/>
      <c r="R21" s="90"/>
      <c r="S21" s="90"/>
      <c r="T21" s="90"/>
      <c r="U21" s="90"/>
      <c r="V21" s="90"/>
      <c r="W21" s="90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127"/>
      <c r="AW21" s="31">
        <f t="shared" si="1"/>
        <v>0</v>
      </c>
      <c r="AY21" s="33">
        <f t="shared" si="2"/>
        <v>0</v>
      </c>
    </row>
    <row r="22" spans="1:51" s="44" customFormat="1" ht="15.75" thickBot="1" x14ac:dyDescent="0.3">
      <c r="A22" s="29"/>
      <c r="B22" s="43"/>
      <c r="C22" s="44" t="s">
        <v>155</v>
      </c>
      <c r="D22" s="45"/>
      <c r="G22" s="46"/>
      <c r="H22" s="48"/>
      <c r="I22" s="48"/>
      <c r="K22" s="49">
        <f>SUM(G12:G20)</f>
        <v>4212864</v>
      </c>
      <c r="L22" s="109"/>
      <c r="M22" s="110"/>
      <c r="N22" s="110">
        <f>86400*SUM(O22:AS22)</f>
        <v>0</v>
      </c>
      <c r="O22" s="124">
        <f>SUM(O13:O21)</f>
        <v>0</v>
      </c>
      <c r="P22" s="124">
        <f t="shared" ref="P22:AS22" si="35">SUM(P13:P21)</f>
        <v>0</v>
      </c>
      <c r="Q22" s="124">
        <f t="shared" si="35"/>
        <v>0</v>
      </c>
      <c r="R22" s="124">
        <f t="shared" si="35"/>
        <v>0</v>
      </c>
      <c r="S22" s="124">
        <f t="shared" si="35"/>
        <v>0</v>
      </c>
      <c r="T22" s="124">
        <f t="shared" si="35"/>
        <v>0</v>
      </c>
      <c r="U22" s="124">
        <f t="shared" si="35"/>
        <v>0</v>
      </c>
      <c r="V22" s="124">
        <f t="shared" si="35"/>
        <v>0</v>
      </c>
      <c r="W22" s="124">
        <f t="shared" si="35"/>
        <v>0</v>
      </c>
      <c r="X22" s="124">
        <f t="shared" si="35"/>
        <v>0</v>
      </c>
      <c r="Y22" s="124">
        <f t="shared" si="35"/>
        <v>0</v>
      </c>
      <c r="Z22" s="124">
        <f t="shared" si="35"/>
        <v>0</v>
      </c>
      <c r="AA22" s="124">
        <f t="shared" si="35"/>
        <v>0</v>
      </c>
      <c r="AB22" s="124">
        <f t="shared" si="35"/>
        <v>0</v>
      </c>
      <c r="AC22" s="124">
        <f t="shared" si="35"/>
        <v>0</v>
      </c>
      <c r="AD22" s="124">
        <f t="shared" si="35"/>
        <v>0</v>
      </c>
      <c r="AE22" s="124">
        <f t="shared" si="35"/>
        <v>0</v>
      </c>
      <c r="AF22" s="124">
        <f t="shared" si="35"/>
        <v>0</v>
      </c>
      <c r="AG22" s="124">
        <f t="shared" si="35"/>
        <v>0</v>
      </c>
      <c r="AH22" s="124">
        <f t="shared" si="35"/>
        <v>0</v>
      </c>
      <c r="AI22" s="124">
        <f t="shared" si="35"/>
        <v>0</v>
      </c>
      <c r="AJ22" s="124">
        <f t="shared" si="35"/>
        <v>0</v>
      </c>
      <c r="AK22" s="124">
        <f t="shared" si="35"/>
        <v>0</v>
      </c>
      <c r="AL22" s="124">
        <f t="shared" si="35"/>
        <v>0</v>
      </c>
      <c r="AM22" s="124">
        <f t="shared" si="35"/>
        <v>0</v>
      </c>
      <c r="AN22" s="124">
        <f t="shared" si="35"/>
        <v>0</v>
      </c>
      <c r="AO22" s="124">
        <f t="shared" si="35"/>
        <v>0</v>
      </c>
      <c r="AP22" s="124">
        <f t="shared" si="35"/>
        <v>0</v>
      </c>
      <c r="AQ22" s="124">
        <f t="shared" si="35"/>
        <v>0</v>
      </c>
      <c r="AR22" s="124">
        <f t="shared" si="35"/>
        <v>0</v>
      </c>
      <c r="AS22" s="125">
        <f t="shared" si="35"/>
        <v>0</v>
      </c>
      <c r="AW22" s="31">
        <f t="shared" si="1"/>
        <v>0</v>
      </c>
      <c r="AX22" s="18">
        <v>86400</v>
      </c>
      <c r="AY22" s="33">
        <f t="shared" si="2"/>
        <v>0</v>
      </c>
    </row>
    <row r="23" spans="1:51" s="44" customFormat="1" ht="16.5" thickTop="1" thickBot="1" x14ac:dyDescent="0.3">
      <c r="A23" s="29"/>
      <c r="B23" s="18"/>
      <c r="C23" s="18"/>
      <c r="D23" s="31"/>
      <c r="E23" s="18"/>
      <c r="F23" s="18"/>
      <c r="G23" s="33"/>
      <c r="H23" s="51"/>
      <c r="I23" s="51"/>
      <c r="J23" s="18"/>
      <c r="K23" s="114"/>
      <c r="L23" s="16"/>
      <c r="M23" s="16"/>
      <c r="N23" s="16"/>
      <c r="O23" s="90"/>
      <c r="P23" s="90"/>
      <c r="Q23" s="90"/>
      <c r="R23" s="90"/>
      <c r="S23" s="90"/>
      <c r="T23" s="90"/>
      <c r="U23" s="90"/>
      <c r="V23" s="90"/>
      <c r="W23" s="90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W23" s="31"/>
      <c r="AX23" s="18"/>
      <c r="AY23" s="33"/>
    </row>
    <row r="24" spans="1:51" s="44" customFormat="1" ht="16.5" thickTop="1" thickBot="1" x14ac:dyDescent="0.3">
      <c r="A24" s="29"/>
      <c r="B24" s="52" t="s">
        <v>28</v>
      </c>
      <c r="C24" s="55" t="s">
        <v>29</v>
      </c>
      <c r="D24" s="22">
        <v>0.3</v>
      </c>
      <c r="E24" s="23">
        <v>11</v>
      </c>
      <c r="F24" s="24">
        <v>86400</v>
      </c>
      <c r="G24" s="25">
        <f>D24*E24*F24</f>
        <v>285120</v>
      </c>
      <c r="H24" s="26">
        <v>449280</v>
      </c>
      <c r="I24" s="26">
        <f t="shared" si="0"/>
        <v>-164160</v>
      </c>
      <c r="J24" s="56"/>
      <c r="K24" s="28"/>
      <c r="L24" s="107"/>
      <c r="M24" s="107"/>
      <c r="N24" s="107"/>
      <c r="O24" s="121"/>
      <c r="P24" s="121"/>
      <c r="Q24" s="121"/>
      <c r="R24" s="121"/>
      <c r="S24" s="121"/>
      <c r="T24" s="121"/>
      <c r="U24" s="121"/>
      <c r="V24" s="121"/>
      <c r="W24" s="121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126"/>
      <c r="AW24" s="31">
        <f t="shared" si="1"/>
        <v>0</v>
      </c>
      <c r="AX24" s="18">
        <v>86400</v>
      </c>
      <c r="AY24" s="33">
        <f t="shared" si="2"/>
        <v>0</v>
      </c>
    </row>
    <row r="25" spans="1:51" s="44" customFormat="1" ht="16.5" thickTop="1" thickBot="1" x14ac:dyDescent="0.3">
      <c r="A25" s="29"/>
      <c r="B25" s="37"/>
      <c r="C25" s="41" t="s">
        <v>30</v>
      </c>
      <c r="D25" s="31">
        <v>0.35</v>
      </c>
      <c r="E25" s="32">
        <v>32</v>
      </c>
      <c r="F25" s="18">
        <v>86400</v>
      </c>
      <c r="G25" s="33">
        <f>D25*E25*F25</f>
        <v>967679.99999999988</v>
      </c>
      <c r="H25" s="34">
        <v>816480</v>
      </c>
      <c r="I25" s="34">
        <f t="shared" si="0"/>
        <v>151199.99999999988</v>
      </c>
      <c r="J25" s="18"/>
      <c r="K25" s="36"/>
      <c r="L25" s="16"/>
      <c r="M25" s="16"/>
      <c r="N25" s="16"/>
      <c r="O25" s="90"/>
      <c r="P25" s="90"/>
      <c r="Q25" s="90"/>
      <c r="R25" s="90"/>
      <c r="S25" s="90"/>
      <c r="T25" s="90"/>
      <c r="U25" s="90"/>
      <c r="V25" s="90"/>
      <c r="W25" s="90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127"/>
      <c r="AW25" s="31">
        <f t="shared" si="1"/>
        <v>0</v>
      </c>
      <c r="AX25" s="18">
        <v>86400</v>
      </c>
      <c r="AY25" s="33">
        <f t="shared" si="2"/>
        <v>0</v>
      </c>
    </row>
    <row r="26" spans="1:51" s="44" customFormat="1" ht="16.5" thickTop="1" thickBot="1" x14ac:dyDescent="0.3">
      <c r="A26" s="29"/>
      <c r="B26" s="37"/>
      <c r="C26" s="38" t="s">
        <v>31</v>
      </c>
      <c r="D26" s="39">
        <v>0.2</v>
      </c>
      <c r="E26" s="38">
        <v>0</v>
      </c>
      <c r="F26" s="38">
        <v>86400</v>
      </c>
      <c r="G26" s="40">
        <f>D26*E26*F26</f>
        <v>0</v>
      </c>
      <c r="H26" s="34">
        <v>0</v>
      </c>
      <c r="I26" s="34">
        <f t="shared" si="0"/>
        <v>0</v>
      </c>
      <c r="J26" s="18"/>
      <c r="K26" s="36"/>
      <c r="L26" s="16"/>
      <c r="M26" s="16"/>
      <c r="N26" s="16"/>
      <c r="O26" s="90"/>
      <c r="P26" s="90"/>
      <c r="Q26" s="90"/>
      <c r="R26" s="90"/>
      <c r="S26" s="90"/>
      <c r="T26" s="90"/>
      <c r="U26" s="90"/>
      <c r="V26" s="90"/>
      <c r="W26" s="90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127"/>
      <c r="AW26" s="31">
        <f t="shared" si="1"/>
        <v>0</v>
      </c>
      <c r="AX26" s="18"/>
      <c r="AY26" s="33">
        <f t="shared" si="2"/>
        <v>0</v>
      </c>
    </row>
    <row r="27" spans="1:51" s="44" customFormat="1" ht="16.5" thickTop="1" thickBot="1" x14ac:dyDescent="0.3">
      <c r="A27" s="29"/>
      <c r="B27" s="37"/>
      <c r="C27" s="41" t="s">
        <v>32</v>
      </c>
      <c r="D27" s="42">
        <v>18.585000000000001</v>
      </c>
      <c r="E27" s="38"/>
      <c r="F27" s="38"/>
      <c r="G27" s="40"/>
      <c r="H27" s="34"/>
      <c r="I27" s="34"/>
      <c r="J27" s="18"/>
      <c r="K27" s="36"/>
      <c r="L27" s="16"/>
      <c r="M27" s="16"/>
      <c r="N27" s="16"/>
      <c r="O27" s="90"/>
      <c r="P27" s="90"/>
      <c r="Q27" s="90"/>
      <c r="R27" s="90"/>
      <c r="S27" s="90"/>
      <c r="T27" s="90"/>
      <c r="U27" s="90"/>
      <c r="V27" s="90"/>
      <c r="W27" s="90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127"/>
      <c r="AW27" s="31">
        <f t="shared" si="1"/>
        <v>0</v>
      </c>
      <c r="AX27" s="18">
        <v>86400</v>
      </c>
      <c r="AY27" s="33">
        <f t="shared" si="2"/>
        <v>0</v>
      </c>
    </row>
    <row r="28" spans="1:51" s="44" customFormat="1" ht="16.5" thickTop="1" thickBot="1" x14ac:dyDescent="0.3">
      <c r="A28" s="29"/>
      <c r="B28" s="37"/>
      <c r="C28" s="41"/>
      <c r="D28" s="42"/>
      <c r="E28" s="38"/>
      <c r="F28" s="38"/>
      <c r="G28" s="40"/>
      <c r="H28" s="34"/>
      <c r="I28" s="34"/>
      <c r="J28" s="18"/>
      <c r="K28" s="36"/>
      <c r="L28" s="16"/>
      <c r="M28" s="16"/>
      <c r="N28" s="16"/>
      <c r="O28" s="90"/>
      <c r="P28" s="90"/>
      <c r="Q28" s="90"/>
      <c r="R28" s="90"/>
      <c r="S28" s="90"/>
      <c r="T28" s="90"/>
      <c r="U28" s="90"/>
      <c r="V28" s="90"/>
      <c r="W28" s="90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127"/>
      <c r="AW28" s="31">
        <f t="shared" si="1"/>
        <v>0</v>
      </c>
      <c r="AX28" s="18"/>
      <c r="AY28" s="33">
        <f t="shared" si="2"/>
        <v>0</v>
      </c>
    </row>
    <row r="29" spans="1:51" s="44" customFormat="1" ht="16.5" thickTop="1" thickBot="1" x14ac:dyDescent="0.3">
      <c r="A29" s="29"/>
      <c r="B29" s="37"/>
      <c r="C29" s="41" t="s">
        <v>167</v>
      </c>
      <c r="D29" s="103"/>
      <c r="E29" s="38"/>
      <c r="F29" s="38"/>
      <c r="G29" s="40"/>
      <c r="H29" s="34"/>
      <c r="I29" s="34"/>
      <c r="J29" s="18"/>
      <c r="K29" s="36"/>
      <c r="L29" s="16"/>
      <c r="M29" s="16"/>
      <c r="N29" s="16"/>
      <c r="O29" s="90"/>
      <c r="P29" s="90"/>
      <c r="Q29" s="90"/>
      <c r="R29" s="90"/>
      <c r="S29" s="90"/>
      <c r="T29" s="90"/>
      <c r="U29" s="90"/>
      <c r="V29" s="90"/>
      <c r="W29" s="90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127"/>
      <c r="AW29" s="31">
        <f t="shared" si="1"/>
        <v>0</v>
      </c>
      <c r="AX29" s="18">
        <v>-86400</v>
      </c>
      <c r="AY29" s="33">
        <f t="shared" si="2"/>
        <v>0</v>
      </c>
    </row>
    <row r="30" spans="1:51" s="44" customFormat="1" ht="16.5" thickTop="1" thickBot="1" x14ac:dyDescent="0.3">
      <c r="A30" s="29"/>
      <c r="B30" s="37"/>
      <c r="C30" s="41" t="s">
        <v>135</v>
      </c>
      <c r="D30" s="103"/>
      <c r="E30" s="38"/>
      <c r="F30" s="38"/>
      <c r="G30" s="40"/>
      <c r="H30" s="34"/>
      <c r="I30" s="34"/>
      <c r="J30" s="18"/>
      <c r="K30" s="36"/>
      <c r="L30" s="16"/>
      <c r="M30" s="16"/>
      <c r="N30" s="16"/>
      <c r="O30" s="90"/>
      <c r="P30" s="90"/>
      <c r="Q30" s="90"/>
      <c r="R30" s="90"/>
      <c r="S30" s="90"/>
      <c r="T30" s="90"/>
      <c r="U30" s="90"/>
      <c r="V30" s="90"/>
      <c r="W30" s="90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127"/>
      <c r="AW30" s="31">
        <f t="shared" si="1"/>
        <v>0</v>
      </c>
      <c r="AX30" s="18">
        <v>-86400</v>
      </c>
      <c r="AY30" s="33">
        <f t="shared" si="2"/>
        <v>0</v>
      </c>
    </row>
    <row r="31" spans="1:51" s="44" customFormat="1" ht="16.5" thickTop="1" thickBot="1" x14ac:dyDescent="0.3">
      <c r="A31" s="29"/>
      <c r="B31" s="37"/>
      <c r="C31" s="41" t="s">
        <v>137</v>
      </c>
      <c r="D31" s="103"/>
      <c r="E31" s="38"/>
      <c r="F31" s="38"/>
      <c r="G31" s="40"/>
      <c r="H31" s="34"/>
      <c r="I31" s="34"/>
      <c r="J31" s="18"/>
      <c r="K31" s="36"/>
      <c r="L31" s="16"/>
      <c r="M31" s="16"/>
      <c r="N31" s="16"/>
      <c r="O31" s="90"/>
      <c r="P31" s="90"/>
      <c r="Q31" s="90"/>
      <c r="R31" s="90"/>
      <c r="S31" s="90"/>
      <c r="T31" s="90"/>
      <c r="U31" s="90"/>
      <c r="V31" s="90"/>
      <c r="W31" s="90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127"/>
      <c r="AW31" s="31">
        <f t="shared" si="1"/>
        <v>0</v>
      </c>
      <c r="AX31" s="18">
        <v>-86400</v>
      </c>
      <c r="AY31" s="33">
        <f t="shared" si="2"/>
        <v>0</v>
      </c>
    </row>
    <row r="32" spans="1:51" s="44" customFormat="1" ht="16.5" thickTop="1" thickBot="1" x14ac:dyDescent="0.3">
      <c r="A32" s="29"/>
      <c r="B32" s="37"/>
      <c r="C32" s="41" t="s">
        <v>136</v>
      </c>
      <c r="D32" s="103"/>
      <c r="E32" s="38"/>
      <c r="F32" s="38"/>
      <c r="G32" s="40"/>
      <c r="H32" s="34"/>
      <c r="I32" s="34"/>
      <c r="J32" s="18"/>
      <c r="K32" s="36"/>
      <c r="L32" s="16"/>
      <c r="M32" s="16"/>
      <c r="N32" s="16"/>
      <c r="O32" s="90"/>
      <c r="P32" s="90"/>
      <c r="Q32" s="90"/>
      <c r="R32" s="90"/>
      <c r="S32" s="90"/>
      <c r="T32" s="90"/>
      <c r="U32" s="90"/>
      <c r="V32" s="90"/>
      <c r="W32" s="90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127"/>
      <c r="AW32" s="31">
        <f t="shared" si="1"/>
        <v>0</v>
      </c>
      <c r="AX32" s="18">
        <v>-86400</v>
      </c>
      <c r="AY32" s="33">
        <f t="shared" si="2"/>
        <v>0</v>
      </c>
    </row>
    <row r="33" spans="1:51" s="44" customFormat="1" ht="16.5" thickTop="1" thickBot="1" x14ac:dyDescent="0.3">
      <c r="A33" s="29"/>
      <c r="B33" s="37"/>
      <c r="C33" s="41" t="s">
        <v>138</v>
      </c>
      <c r="D33" s="103"/>
      <c r="E33" s="38"/>
      <c r="F33" s="38"/>
      <c r="G33" s="40"/>
      <c r="H33" s="34"/>
      <c r="I33" s="34"/>
      <c r="J33" s="18"/>
      <c r="K33" s="36"/>
      <c r="L33" s="16"/>
      <c r="M33" s="16"/>
      <c r="N33" s="16"/>
      <c r="O33" s="90"/>
      <c r="P33" s="90"/>
      <c r="Q33" s="90"/>
      <c r="R33" s="90"/>
      <c r="S33" s="90"/>
      <c r="T33" s="90"/>
      <c r="U33" s="90"/>
      <c r="V33" s="90"/>
      <c r="W33" s="90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127"/>
      <c r="AW33" s="31">
        <f t="shared" si="1"/>
        <v>0</v>
      </c>
      <c r="AX33" s="18">
        <v>-86400</v>
      </c>
      <c r="AY33" s="33">
        <f t="shared" si="2"/>
        <v>0</v>
      </c>
    </row>
    <row r="34" spans="1:51" s="44" customFormat="1" ht="16.5" thickTop="1" thickBot="1" x14ac:dyDescent="0.3">
      <c r="A34" s="29"/>
      <c r="B34" s="37"/>
      <c r="C34" s="41" t="s">
        <v>139</v>
      </c>
      <c r="D34" s="103"/>
      <c r="E34" s="38"/>
      <c r="F34" s="38"/>
      <c r="G34" s="40"/>
      <c r="H34" s="34"/>
      <c r="I34" s="34"/>
      <c r="J34" s="18"/>
      <c r="K34" s="36"/>
      <c r="L34" s="16"/>
      <c r="M34" s="16"/>
      <c r="N34" s="16"/>
      <c r="O34" s="90"/>
      <c r="P34" s="90"/>
      <c r="Q34" s="90"/>
      <c r="R34" s="90"/>
      <c r="S34" s="90"/>
      <c r="T34" s="90"/>
      <c r="U34" s="90"/>
      <c r="V34" s="90"/>
      <c r="W34" s="90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127"/>
      <c r="AW34" s="31">
        <f t="shared" si="1"/>
        <v>0</v>
      </c>
      <c r="AX34" s="18">
        <v>-86400</v>
      </c>
      <c r="AY34" s="33">
        <f t="shared" si="2"/>
        <v>0</v>
      </c>
    </row>
    <row r="35" spans="1:51" s="44" customFormat="1" ht="16.5" thickTop="1" thickBot="1" x14ac:dyDescent="0.3">
      <c r="A35" s="29"/>
      <c r="B35" s="37"/>
      <c r="C35" s="41" t="s">
        <v>140</v>
      </c>
      <c r="D35" s="103"/>
      <c r="E35" s="38"/>
      <c r="F35" s="38"/>
      <c r="G35" s="40"/>
      <c r="H35" s="34"/>
      <c r="I35" s="34"/>
      <c r="J35" s="18"/>
      <c r="K35" s="36"/>
      <c r="L35" s="16"/>
      <c r="M35" s="16"/>
      <c r="N35" s="16"/>
      <c r="O35" s="90"/>
      <c r="P35" s="90"/>
      <c r="Q35" s="90"/>
      <c r="R35" s="90"/>
      <c r="S35" s="90"/>
      <c r="T35" s="90"/>
      <c r="U35" s="90"/>
      <c r="V35" s="90"/>
      <c r="W35" s="90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127"/>
      <c r="AW35" s="31">
        <f t="shared" si="1"/>
        <v>0</v>
      </c>
      <c r="AX35" s="18">
        <v>-86400</v>
      </c>
      <c r="AY35" s="33">
        <f t="shared" si="2"/>
        <v>0</v>
      </c>
    </row>
    <row r="36" spans="1:51" s="44" customFormat="1" ht="16.5" thickTop="1" thickBot="1" x14ac:dyDescent="0.3">
      <c r="A36" s="29"/>
      <c r="B36" s="37"/>
      <c r="C36" s="41" t="s">
        <v>141</v>
      </c>
      <c r="D36" s="103"/>
      <c r="E36" s="38"/>
      <c r="F36" s="38"/>
      <c r="G36" s="40"/>
      <c r="H36" s="34"/>
      <c r="I36" s="34"/>
      <c r="J36" s="18"/>
      <c r="K36" s="36"/>
      <c r="L36" s="16"/>
      <c r="M36" s="16"/>
      <c r="N36" s="16"/>
      <c r="O36" s="90"/>
      <c r="P36" s="90"/>
      <c r="Q36" s="90"/>
      <c r="R36" s="90"/>
      <c r="S36" s="90"/>
      <c r="T36" s="90"/>
      <c r="U36" s="90"/>
      <c r="V36" s="90"/>
      <c r="W36" s="90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127"/>
      <c r="AW36" s="31">
        <f t="shared" si="1"/>
        <v>0</v>
      </c>
      <c r="AX36" s="18">
        <v>-86400</v>
      </c>
      <c r="AY36" s="33">
        <f t="shared" si="2"/>
        <v>0</v>
      </c>
    </row>
    <row r="37" spans="1:51" s="44" customFormat="1" ht="16.5" thickTop="1" thickBot="1" x14ac:dyDescent="0.3">
      <c r="A37" s="29"/>
      <c r="B37" s="37"/>
      <c r="C37" s="41" t="s">
        <v>142</v>
      </c>
      <c r="D37" s="103"/>
      <c r="E37" s="38"/>
      <c r="F37" s="38"/>
      <c r="G37" s="40"/>
      <c r="H37" s="34"/>
      <c r="I37" s="34"/>
      <c r="J37" s="18"/>
      <c r="K37" s="36"/>
      <c r="L37" s="16"/>
      <c r="M37" s="16"/>
      <c r="N37" s="16"/>
      <c r="O37" s="90"/>
      <c r="P37" s="90"/>
      <c r="Q37" s="90"/>
      <c r="R37" s="90"/>
      <c r="S37" s="90"/>
      <c r="T37" s="90"/>
      <c r="U37" s="90"/>
      <c r="V37" s="90"/>
      <c r="W37" s="90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127"/>
      <c r="AW37" s="31">
        <f t="shared" si="1"/>
        <v>0</v>
      </c>
      <c r="AX37" s="18">
        <v>-86400</v>
      </c>
      <c r="AY37" s="33">
        <f t="shared" si="2"/>
        <v>0</v>
      </c>
    </row>
    <row r="38" spans="1:51" s="44" customFormat="1" ht="16.5" thickTop="1" thickBot="1" x14ac:dyDescent="0.3">
      <c r="A38" s="29"/>
      <c r="B38" s="37"/>
      <c r="C38" s="41" t="s">
        <v>143</v>
      </c>
      <c r="D38" s="103"/>
      <c r="E38" s="38"/>
      <c r="F38" s="38"/>
      <c r="G38" s="40"/>
      <c r="H38" s="34"/>
      <c r="I38" s="34"/>
      <c r="J38" s="18"/>
      <c r="K38" s="36"/>
      <c r="L38" s="16"/>
      <c r="M38" s="16"/>
      <c r="N38" s="16"/>
      <c r="O38" s="90"/>
      <c r="P38" s="90"/>
      <c r="Q38" s="90"/>
      <c r="R38" s="90"/>
      <c r="S38" s="90"/>
      <c r="T38" s="90"/>
      <c r="U38" s="90"/>
      <c r="V38" s="90"/>
      <c r="W38" s="90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127"/>
      <c r="AW38" s="31">
        <f t="shared" si="1"/>
        <v>0</v>
      </c>
      <c r="AX38" s="18">
        <v>-86400</v>
      </c>
      <c r="AY38" s="33">
        <f t="shared" si="2"/>
        <v>0</v>
      </c>
    </row>
    <row r="39" spans="1:51" s="61" customFormat="1" ht="16.5" thickTop="1" thickBot="1" x14ac:dyDescent="0.3">
      <c r="A39" s="57"/>
      <c r="B39" s="43"/>
      <c r="C39" s="44" t="s">
        <v>155</v>
      </c>
      <c r="D39" s="44"/>
      <c r="E39" s="59">
        <v>89</v>
      </c>
      <c r="F39" s="44">
        <v>86400</v>
      </c>
      <c r="G39" s="46">
        <f>D27*E39*F39</f>
        <v>142911216</v>
      </c>
      <c r="H39" s="60">
        <v>46634198.325120002</v>
      </c>
      <c r="I39" s="60">
        <f t="shared" si="0"/>
        <v>96277017.674879998</v>
      </c>
      <c r="J39" s="44"/>
      <c r="K39" s="49">
        <f>SUM(G24:G39)</f>
        <v>144164016</v>
      </c>
      <c r="L39" s="109"/>
      <c r="M39" s="110"/>
      <c r="N39" s="110">
        <f>86400*SUM(O39:AS39)</f>
        <v>0</v>
      </c>
      <c r="O39" s="124">
        <f>SUM(O24:O27)-SUM(O29:O38)</f>
        <v>0</v>
      </c>
      <c r="P39" s="124">
        <f t="shared" ref="P39:AS39" si="36">SUM(P24:P27)-SUM(P29:P38)</f>
        <v>0</v>
      </c>
      <c r="Q39" s="124">
        <f t="shared" si="36"/>
        <v>0</v>
      </c>
      <c r="R39" s="124">
        <f t="shared" si="36"/>
        <v>0</v>
      </c>
      <c r="S39" s="124">
        <f t="shared" si="36"/>
        <v>0</v>
      </c>
      <c r="T39" s="124">
        <f t="shared" si="36"/>
        <v>0</v>
      </c>
      <c r="U39" s="124">
        <f t="shared" si="36"/>
        <v>0</v>
      </c>
      <c r="V39" s="124">
        <f t="shared" si="36"/>
        <v>0</v>
      </c>
      <c r="W39" s="124">
        <f t="shared" si="36"/>
        <v>0</v>
      </c>
      <c r="X39" s="124">
        <f t="shared" si="36"/>
        <v>0</v>
      </c>
      <c r="Y39" s="124">
        <f t="shared" si="36"/>
        <v>0</v>
      </c>
      <c r="Z39" s="124">
        <f t="shared" si="36"/>
        <v>0</v>
      </c>
      <c r="AA39" s="124">
        <f t="shared" si="36"/>
        <v>0</v>
      </c>
      <c r="AB39" s="124">
        <f t="shared" si="36"/>
        <v>0</v>
      </c>
      <c r="AC39" s="124">
        <f t="shared" si="36"/>
        <v>0</v>
      </c>
      <c r="AD39" s="124">
        <f t="shared" si="36"/>
        <v>0</v>
      </c>
      <c r="AE39" s="124">
        <f t="shared" si="36"/>
        <v>0</v>
      </c>
      <c r="AF39" s="124">
        <f t="shared" si="36"/>
        <v>0</v>
      </c>
      <c r="AG39" s="124">
        <f t="shared" si="36"/>
        <v>0</v>
      </c>
      <c r="AH39" s="124">
        <f t="shared" si="36"/>
        <v>0</v>
      </c>
      <c r="AI39" s="124">
        <f t="shared" si="36"/>
        <v>0</v>
      </c>
      <c r="AJ39" s="124">
        <f t="shared" si="36"/>
        <v>0</v>
      </c>
      <c r="AK39" s="124">
        <f t="shared" si="36"/>
        <v>0</v>
      </c>
      <c r="AL39" s="124">
        <f t="shared" si="36"/>
        <v>0</v>
      </c>
      <c r="AM39" s="124">
        <f t="shared" si="36"/>
        <v>0</v>
      </c>
      <c r="AN39" s="124">
        <f t="shared" si="36"/>
        <v>0</v>
      </c>
      <c r="AO39" s="124">
        <f t="shared" si="36"/>
        <v>0</v>
      </c>
      <c r="AP39" s="124">
        <f t="shared" si="36"/>
        <v>0</v>
      </c>
      <c r="AQ39" s="124">
        <f t="shared" si="36"/>
        <v>0</v>
      </c>
      <c r="AR39" s="124">
        <f t="shared" si="36"/>
        <v>0</v>
      </c>
      <c r="AS39" s="125">
        <f t="shared" si="36"/>
        <v>0</v>
      </c>
      <c r="AW39" s="31">
        <f t="shared" si="1"/>
        <v>0</v>
      </c>
      <c r="AX39" s="18">
        <v>86400</v>
      </c>
      <c r="AY39" s="33">
        <f t="shared" si="2"/>
        <v>0</v>
      </c>
    </row>
    <row r="40" spans="1:51" ht="15.75" thickTop="1" x14ac:dyDescent="0.25">
      <c r="H40" s="51"/>
      <c r="I40" s="5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W40" s="31"/>
    </row>
    <row r="41" spans="1:51" x14ac:dyDescent="0.25">
      <c r="C41" s="62" t="s">
        <v>33</v>
      </c>
      <c r="H41" s="51"/>
      <c r="I41" s="51"/>
      <c r="J41" s="63">
        <f>G39+G43</f>
        <v>257486256</v>
      </c>
      <c r="L41" s="64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W41" s="31"/>
    </row>
    <row r="42" spans="1:51" ht="15.75" thickBot="1" x14ac:dyDescent="0.3">
      <c r="H42" s="51"/>
      <c r="I42" s="5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W42" s="31"/>
    </row>
    <row r="43" spans="1:51" ht="15.75" thickTop="1" x14ac:dyDescent="0.25">
      <c r="A43" s="19" t="s">
        <v>34</v>
      </c>
      <c r="B43" s="52" t="s">
        <v>35</v>
      </c>
      <c r="C43" s="55" t="s">
        <v>36</v>
      </c>
      <c r="D43" s="65">
        <v>14.9</v>
      </c>
      <c r="E43" s="23">
        <v>89</v>
      </c>
      <c r="F43" s="24">
        <v>86400</v>
      </c>
      <c r="G43" s="25">
        <f>D43*E43*F43</f>
        <v>114575040.00000001</v>
      </c>
      <c r="H43" s="26">
        <v>42973718.332607999</v>
      </c>
      <c r="I43" s="26">
        <f t="shared" si="0"/>
        <v>71601321.667392015</v>
      </c>
      <c r="J43" s="24"/>
      <c r="K43" s="28"/>
      <c r="L43" s="107"/>
      <c r="M43" s="107"/>
      <c r="N43" s="107"/>
      <c r="O43" s="121"/>
      <c r="P43" s="121"/>
      <c r="Q43" s="121"/>
      <c r="R43" s="121"/>
      <c r="S43" s="121"/>
      <c r="T43" s="121"/>
      <c r="U43" s="121"/>
      <c r="V43" s="121"/>
      <c r="W43" s="121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126"/>
      <c r="AW43" s="31">
        <f t="shared" si="1"/>
        <v>0</v>
      </c>
      <c r="AX43" s="18">
        <v>86400</v>
      </c>
      <c r="AY43" s="33">
        <f t="shared" si="2"/>
        <v>0</v>
      </c>
    </row>
    <row r="44" spans="1:51" x14ac:dyDescent="0.25">
      <c r="A44" s="29"/>
      <c r="B44" s="37"/>
      <c r="C44" s="41"/>
      <c r="D44" s="42"/>
      <c r="E44" s="32"/>
      <c r="F44" s="18"/>
      <c r="G44" s="33"/>
      <c r="H44" s="34"/>
      <c r="I44" s="34"/>
      <c r="J44" s="18"/>
      <c r="K44" s="36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127"/>
      <c r="AW44" s="31"/>
    </row>
    <row r="45" spans="1:51" x14ac:dyDescent="0.25">
      <c r="A45" s="29"/>
      <c r="B45" s="37"/>
      <c r="C45" s="41" t="s">
        <v>144</v>
      </c>
      <c r="D45" s="42"/>
      <c r="E45" s="32"/>
      <c r="F45" s="18"/>
      <c r="G45" s="33"/>
      <c r="H45" s="34"/>
      <c r="I45" s="34"/>
      <c r="J45" s="18"/>
      <c r="K45" s="36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127"/>
      <c r="AW45" s="31">
        <f t="shared" si="1"/>
        <v>0</v>
      </c>
      <c r="AX45" s="18">
        <v>-86400</v>
      </c>
      <c r="AY45" s="33">
        <f t="shared" si="2"/>
        <v>0</v>
      </c>
    </row>
    <row r="46" spans="1:51" x14ac:dyDescent="0.25">
      <c r="A46" s="29"/>
      <c r="B46" s="37"/>
      <c r="C46" s="41" t="s">
        <v>145</v>
      </c>
      <c r="D46" s="42"/>
      <c r="E46" s="32"/>
      <c r="F46" s="18"/>
      <c r="G46" s="33"/>
      <c r="H46" s="34"/>
      <c r="I46" s="34"/>
      <c r="J46" s="18"/>
      <c r="K46" s="36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127"/>
      <c r="AW46" s="31">
        <f t="shared" si="1"/>
        <v>0</v>
      </c>
      <c r="AX46" s="18">
        <v>-86400</v>
      </c>
      <c r="AY46" s="33">
        <f t="shared" si="2"/>
        <v>0</v>
      </c>
    </row>
    <row r="47" spans="1:51" x14ac:dyDescent="0.25">
      <c r="A47" s="29"/>
      <c r="B47" s="37"/>
      <c r="C47" s="41" t="s">
        <v>146</v>
      </c>
      <c r="D47" s="42"/>
      <c r="E47" s="32"/>
      <c r="F47" s="18"/>
      <c r="G47" s="33"/>
      <c r="H47" s="34"/>
      <c r="I47" s="34"/>
      <c r="J47" s="18"/>
      <c r="K47" s="36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127"/>
      <c r="AW47" s="31">
        <f t="shared" si="1"/>
        <v>0</v>
      </c>
      <c r="AX47" s="18">
        <v>-86400</v>
      </c>
      <c r="AY47" s="33">
        <f t="shared" si="2"/>
        <v>0</v>
      </c>
    </row>
    <row r="48" spans="1:51" x14ac:dyDescent="0.25">
      <c r="A48" s="29"/>
      <c r="B48" s="37"/>
      <c r="C48" s="41" t="s">
        <v>147</v>
      </c>
      <c r="D48" s="42"/>
      <c r="E48" s="32"/>
      <c r="F48" s="18"/>
      <c r="G48" s="33"/>
      <c r="H48" s="34"/>
      <c r="I48" s="34"/>
      <c r="J48" s="18"/>
      <c r="K48" s="36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127"/>
      <c r="AW48" s="31">
        <f t="shared" si="1"/>
        <v>0</v>
      </c>
      <c r="AX48" s="18">
        <v>-86400</v>
      </c>
      <c r="AY48" s="33">
        <f t="shared" si="2"/>
        <v>0</v>
      </c>
    </row>
    <row r="49" spans="1:51" x14ac:dyDescent="0.25">
      <c r="A49" s="29"/>
      <c r="B49" s="37"/>
      <c r="C49" s="41" t="s">
        <v>148</v>
      </c>
      <c r="D49" s="42"/>
      <c r="E49" s="32"/>
      <c r="F49" s="18"/>
      <c r="G49" s="33"/>
      <c r="H49" s="34"/>
      <c r="I49" s="34"/>
      <c r="J49" s="18"/>
      <c r="K49" s="36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127"/>
      <c r="AW49" s="31">
        <f t="shared" si="1"/>
        <v>0</v>
      </c>
      <c r="AX49" s="18">
        <v>-86400</v>
      </c>
      <c r="AY49" s="33">
        <f t="shared" si="2"/>
        <v>0</v>
      </c>
    </row>
    <row r="50" spans="1:51" x14ac:dyDescent="0.25">
      <c r="A50" s="29"/>
      <c r="B50" s="37"/>
      <c r="C50" s="41" t="s">
        <v>150</v>
      </c>
      <c r="D50" s="42"/>
      <c r="E50" s="32"/>
      <c r="F50" s="18"/>
      <c r="G50" s="33"/>
      <c r="H50" s="34"/>
      <c r="I50" s="34"/>
      <c r="J50" s="18"/>
      <c r="K50" s="36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127"/>
      <c r="AW50" s="31">
        <f t="shared" si="1"/>
        <v>0</v>
      </c>
      <c r="AX50" s="18">
        <v>-86400</v>
      </c>
      <c r="AY50" s="33">
        <f t="shared" si="2"/>
        <v>0</v>
      </c>
    </row>
    <row r="51" spans="1:51" x14ac:dyDescent="0.25">
      <c r="A51" s="29"/>
      <c r="B51" s="37"/>
      <c r="C51" s="41" t="s">
        <v>149</v>
      </c>
      <c r="D51" s="42"/>
      <c r="E51" s="32"/>
      <c r="F51" s="18"/>
      <c r="G51" s="33"/>
      <c r="H51" s="34"/>
      <c r="I51" s="34"/>
      <c r="J51" s="18"/>
      <c r="K51" s="36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127"/>
      <c r="AW51" s="31">
        <f t="shared" si="1"/>
        <v>0</v>
      </c>
      <c r="AX51" s="18">
        <v>-86400</v>
      </c>
      <c r="AY51" s="33">
        <f t="shared" si="2"/>
        <v>0</v>
      </c>
    </row>
    <row r="52" spans="1:51" x14ac:dyDescent="0.25">
      <c r="A52" s="29"/>
      <c r="B52" s="37"/>
      <c r="C52" s="41" t="s">
        <v>151</v>
      </c>
      <c r="D52" s="42"/>
      <c r="E52" s="32"/>
      <c r="F52" s="18"/>
      <c r="G52" s="33"/>
      <c r="H52" s="34"/>
      <c r="I52" s="34"/>
      <c r="J52" s="18"/>
      <c r="K52" s="36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127"/>
      <c r="AW52" s="31">
        <f t="shared" si="1"/>
        <v>0</v>
      </c>
      <c r="AX52" s="18">
        <v>-86400</v>
      </c>
      <c r="AY52" s="33">
        <f t="shared" si="2"/>
        <v>0</v>
      </c>
    </row>
    <row r="53" spans="1:51" x14ac:dyDescent="0.25">
      <c r="A53" s="29"/>
      <c r="B53" s="37"/>
      <c r="C53" s="41" t="s">
        <v>152</v>
      </c>
      <c r="D53" s="42"/>
      <c r="E53" s="32"/>
      <c r="F53" s="18"/>
      <c r="G53" s="33"/>
      <c r="H53" s="34"/>
      <c r="I53" s="34"/>
      <c r="J53" s="18"/>
      <c r="K53" s="36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127"/>
      <c r="AW53" s="31">
        <f t="shared" si="1"/>
        <v>0</v>
      </c>
      <c r="AX53" s="18">
        <v>-86400</v>
      </c>
      <c r="AY53" s="33">
        <f t="shared" si="2"/>
        <v>0</v>
      </c>
    </row>
    <row r="54" spans="1:51" x14ac:dyDescent="0.25">
      <c r="A54" s="29"/>
      <c r="B54" s="37"/>
      <c r="C54" s="41" t="s">
        <v>153</v>
      </c>
      <c r="D54" s="42"/>
      <c r="E54" s="32"/>
      <c r="F54" s="18"/>
      <c r="G54" s="33"/>
      <c r="H54" s="34"/>
      <c r="I54" s="34"/>
      <c r="J54" s="18"/>
      <c r="K54" s="36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127"/>
      <c r="AW54" s="31">
        <f t="shared" si="1"/>
        <v>0</v>
      </c>
      <c r="AX54" s="18">
        <v>-86400</v>
      </c>
      <c r="AY54" s="33">
        <f t="shared" si="2"/>
        <v>0</v>
      </c>
    </row>
    <row r="55" spans="1:51" x14ac:dyDescent="0.25">
      <c r="A55" s="29"/>
      <c r="B55" s="37"/>
      <c r="C55" s="41" t="s">
        <v>154</v>
      </c>
      <c r="D55" s="42"/>
      <c r="E55" s="32"/>
      <c r="F55" s="18"/>
      <c r="G55" s="33"/>
      <c r="H55" s="34"/>
      <c r="I55" s="34"/>
      <c r="J55" s="18"/>
      <c r="K55" s="36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127"/>
      <c r="AW55" s="31">
        <f t="shared" si="1"/>
        <v>0</v>
      </c>
      <c r="AX55" s="18">
        <v>-86400</v>
      </c>
      <c r="AY55" s="33">
        <f t="shared" si="2"/>
        <v>0</v>
      </c>
    </row>
    <row r="56" spans="1:51" x14ac:dyDescent="0.25">
      <c r="A56" s="29"/>
      <c r="B56" s="37"/>
      <c r="C56" s="18"/>
      <c r="D56" s="31"/>
      <c r="E56" s="18"/>
      <c r="F56" s="18"/>
      <c r="G56" s="33"/>
      <c r="H56" s="51"/>
      <c r="I56" s="51"/>
      <c r="J56" s="18"/>
      <c r="K56" s="36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127"/>
      <c r="AW56" s="31"/>
    </row>
    <row r="57" spans="1:51" x14ac:dyDescent="0.25">
      <c r="A57" s="29"/>
      <c r="B57" s="37"/>
      <c r="C57" s="66" t="s">
        <v>37</v>
      </c>
      <c r="D57" s="66">
        <v>0.28000000000000003</v>
      </c>
      <c r="E57" s="67">
        <v>80</v>
      </c>
      <c r="F57" s="68">
        <v>86400</v>
      </c>
      <c r="G57" s="69">
        <f>D57*E57*F57</f>
        <v>1935360.0000000002</v>
      </c>
      <c r="H57" s="34">
        <v>814464</v>
      </c>
      <c r="I57" s="34">
        <f t="shared" si="0"/>
        <v>1120896.0000000002</v>
      </c>
      <c r="J57" s="18"/>
      <c r="K57" s="36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127"/>
      <c r="AW57" s="31">
        <f t="shared" si="1"/>
        <v>0</v>
      </c>
      <c r="AX57" s="18">
        <v>86400</v>
      </c>
      <c r="AY57" s="33">
        <f t="shared" si="2"/>
        <v>0</v>
      </c>
    </row>
    <row r="58" spans="1:51" x14ac:dyDescent="0.25">
      <c r="A58" s="29"/>
      <c r="B58" s="37"/>
      <c r="C58" s="66" t="s">
        <v>38</v>
      </c>
      <c r="D58" s="66">
        <v>0.25</v>
      </c>
      <c r="E58" s="67">
        <v>47</v>
      </c>
      <c r="F58" s="68">
        <v>86400</v>
      </c>
      <c r="G58" s="69">
        <f t="shared" ref="G58:G92" si="37">D58*E58*F58</f>
        <v>1015200</v>
      </c>
      <c r="H58" s="34">
        <v>856800</v>
      </c>
      <c r="I58" s="34">
        <f t="shared" si="0"/>
        <v>158400</v>
      </c>
      <c r="J58" s="18"/>
      <c r="K58" s="36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127"/>
      <c r="AW58" s="31">
        <f t="shared" si="1"/>
        <v>0</v>
      </c>
      <c r="AX58" s="18">
        <v>86400</v>
      </c>
      <c r="AY58" s="33">
        <f t="shared" si="2"/>
        <v>0</v>
      </c>
    </row>
    <row r="59" spans="1:51" x14ac:dyDescent="0.25">
      <c r="A59" s="29"/>
      <c r="B59" s="37"/>
      <c r="C59" s="66" t="s">
        <v>39</v>
      </c>
      <c r="D59" s="66">
        <v>0.41</v>
      </c>
      <c r="E59" s="67">
        <v>50</v>
      </c>
      <c r="F59" s="68">
        <v>86400</v>
      </c>
      <c r="G59" s="69">
        <f t="shared" si="37"/>
        <v>1771200</v>
      </c>
      <c r="H59" s="34">
        <v>1145375.9999999998</v>
      </c>
      <c r="I59" s="34">
        <f t="shared" si="0"/>
        <v>625824.00000000023</v>
      </c>
      <c r="J59" s="18"/>
      <c r="K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127"/>
      <c r="AW59" s="31">
        <f t="shared" si="1"/>
        <v>0</v>
      </c>
      <c r="AX59" s="18">
        <v>86400</v>
      </c>
      <c r="AY59" s="33">
        <f t="shared" si="2"/>
        <v>0</v>
      </c>
    </row>
    <row r="60" spans="1:51" x14ac:dyDescent="0.25">
      <c r="A60" s="29"/>
      <c r="B60" s="37"/>
      <c r="C60" s="66" t="s">
        <v>40</v>
      </c>
      <c r="D60" s="66">
        <v>0.32</v>
      </c>
      <c r="E60" s="67">
        <v>89</v>
      </c>
      <c r="F60" s="68">
        <v>86400</v>
      </c>
      <c r="G60" s="69">
        <f t="shared" si="37"/>
        <v>2460672</v>
      </c>
      <c r="H60" s="34">
        <v>893952</v>
      </c>
      <c r="I60" s="34">
        <f t="shared" si="0"/>
        <v>1566720</v>
      </c>
      <c r="J60" s="18"/>
      <c r="K60" s="36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127"/>
      <c r="AW60" s="31">
        <f t="shared" si="1"/>
        <v>0</v>
      </c>
      <c r="AX60" s="18">
        <v>86400</v>
      </c>
      <c r="AY60" s="33">
        <f t="shared" si="2"/>
        <v>0</v>
      </c>
    </row>
    <row r="61" spans="1:51" x14ac:dyDescent="0.25">
      <c r="A61" s="29"/>
      <c r="B61" s="37"/>
      <c r="C61" s="66" t="s">
        <v>41</v>
      </c>
      <c r="D61" s="66">
        <v>0.35</v>
      </c>
      <c r="E61" s="67">
        <v>51</v>
      </c>
      <c r="F61" s="68">
        <v>86400</v>
      </c>
      <c r="G61" s="69">
        <f t="shared" si="37"/>
        <v>1542239.9999999998</v>
      </c>
      <c r="H61" s="34">
        <v>887039.99999999988</v>
      </c>
      <c r="I61" s="34">
        <f t="shared" si="0"/>
        <v>655199.99999999988</v>
      </c>
      <c r="J61" s="18"/>
      <c r="K61" s="36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127"/>
      <c r="AW61" s="31">
        <f t="shared" si="1"/>
        <v>0</v>
      </c>
      <c r="AX61" s="18">
        <v>86400</v>
      </c>
      <c r="AY61" s="33">
        <f t="shared" si="2"/>
        <v>0</v>
      </c>
    </row>
    <row r="62" spans="1:51" x14ac:dyDescent="0.25">
      <c r="A62" s="29"/>
      <c r="B62" s="37"/>
      <c r="C62" s="66" t="s">
        <v>42</v>
      </c>
      <c r="D62" s="66">
        <v>0.3</v>
      </c>
      <c r="E62" s="67">
        <v>5</v>
      </c>
      <c r="F62" s="68">
        <v>86400</v>
      </c>
      <c r="G62" s="69">
        <f t="shared" si="37"/>
        <v>129600</v>
      </c>
      <c r="H62" s="34">
        <v>820800</v>
      </c>
      <c r="I62" s="34">
        <f t="shared" si="0"/>
        <v>-691200</v>
      </c>
      <c r="J62" s="35"/>
      <c r="K62" s="36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127"/>
      <c r="AW62" s="31">
        <f t="shared" si="1"/>
        <v>0</v>
      </c>
      <c r="AX62" s="18">
        <v>86400</v>
      </c>
      <c r="AY62" s="33">
        <f t="shared" si="2"/>
        <v>0</v>
      </c>
    </row>
    <row r="63" spans="1:51" x14ac:dyDescent="0.25">
      <c r="A63" s="29"/>
      <c r="B63" s="37"/>
      <c r="C63" s="66" t="s">
        <v>43</v>
      </c>
      <c r="D63" s="66">
        <v>0.25</v>
      </c>
      <c r="E63" s="67">
        <v>64</v>
      </c>
      <c r="F63" s="68">
        <v>86400</v>
      </c>
      <c r="G63" s="69">
        <f t="shared" si="37"/>
        <v>1382400</v>
      </c>
      <c r="H63" s="34">
        <v>403200</v>
      </c>
      <c r="I63" s="34">
        <f t="shared" si="0"/>
        <v>979200</v>
      </c>
      <c r="J63" s="18"/>
      <c r="K63" s="36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127"/>
      <c r="AW63" s="31">
        <f t="shared" si="1"/>
        <v>0</v>
      </c>
      <c r="AX63" s="18">
        <v>86400</v>
      </c>
      <c r="AY63" s="33">
        <f t="shared" si="2"/>
        <v>0</v>
      </c>
    </row>
    <row r="64" spans="1:51" x14ac:dyDescent="0.25">
      <c r="A64" s="29"/>
      <c r="B64" s="37"/>
      <c r="C64" s="66" t="s">
        <v>44</v>
      </c>
      <c r="D64" s="66">
        <v>0.43</v>
      </c>
      <c r="E64" s="67">
        <v>86</v>
      </c>
      <c r="F64" s="68">
        <v>86400</v>
      </c>
      <c r="G64" s="69">
        <f t="shared" si="37"/>
        <v>3195071.9999999995</v>
      </c>
      <c r="H64" s="34">
        <v>1287936</v>
      </c>
      <c r="I64" s="34">
        <f t="shared" si="0"/>
        <v>1907135.9999999995</v>
      </c>
      <c r="J64" s="18"/>
      <c r="K64" s="36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127"/>
      <c r="AW64" s="31">
        <f t="shared" si="1"/>
        <v>0</v>
      </c>
      <c r="AX64" s="18">
        <v>86400</v>
      </c>
      <c r="AY64" s="33">
        <f t="shared" si="2"/>
        <v>0</v>
      </c>
    </row>
    <row r="65" spans="1:51" x14ac:dyDescent="0.25">
      <c r="A65" s="29"/>
      <c r="B65" s="37"/>
      <c r="C65" s="66" t="s">
        <v>45</v>
      </c>
      <c r="D65" s="66">
        <v>0.3</v>
      </c>
      <c r="E65" s="67">
        <v>31</v>
      </c>
      <c r="F65" s="68">
        <v>86400</v>
      </c>
      <c r="G65" s="69">
        <f t="shared" si="37"/>
        <v>803519.99999999988</v>
      </c>
      <c r="H65" s="34">
        <v>518400</v>
      </c>
      <c r="I65" s="34">
        <f t="shared" si="0"/>
        <v>285119.99999999988</v>
      </c>
      <c r="J65" s="18"/>
      <c r="K65" s="36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127"/>
      <c r="AW65" s="31">
        <f t="shared" si="1"/>
        <v>0</v>
      </c>
      <c r="AX65" s="18">
        <v>86400</v>
      </c>
      <c r="AY65" s="33">
        <f t="shared" si="2"/>
        <v>0</v>
      </c>
    </row>
    <row r="66" spans="1:51" x14ac:dyDescent="0.25">
      <c r="A66" s="29"/>
      <c r="B66" s="37"/>
      <c r="C66" s="66" t="s">
        <v>46</v>
      </c>
      <c r="D66" s="66">
        <v>0.25</v>
      </c>
      <c r="E66" s="67">
        <v>23</v>
      </c>
      <c r="F66" s="68">
        <v>86400</v>
      </c>
      <c r="G66" s="69">
        <f t="shared" si="37"/>
        <v>496800</v>
      </c>
      <c r="H66" s="34">
        <v>468000</v>
      </c>
      <c r="I66" s="34">
        <f t="shared" si="0"/>
        <v>28800</v>
      </c>
      <c r="J66" s="18"/>
      <c r="K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127"/>
      <c r="AW66" s="31">
        <f t="shared" si="1"/>
        <v>0</v>
      </c>
      <c r="AX66" s="18">
        <v>86400</v>
      </c>
      <c r="AY66" s="33">
        <f t="shared" si="2"/>
        <v>0</v>
      </c>
    </row>
    <row r="67" spans="1:51" x14ac:dyDescent="0.25">
      <c r="A67" s="29"/>
      <c r="B67" s="37"/>
      <c r="C67" s="66" t="s">
        <v>47</v>
      </c>
      <c r="D67" s="66">
        <v>0.2</v>
      </c>
      <c r="E67" s="67">
        <v>67</v>
      </c>
      <c r="F67" s="68">
        <v>86400</v>
      </c>
      <c r="G67" s="69">
        <f t="shared" si="37"/>
        <v>1157760</v>
      </c>
      <c r="H67" s="34">
        <v>558720.00000000012</v>
      </c>
      <c r="I67" s="34">
        <f t="shared" si="0"/>
        <v>599039.99999999988</v>
      </c>
      <c r="J67" s="18"/>
      <c r="K67" s="36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127"/>
      <c r="AW67" s="31">
        <f t="shared" si="1"/>
        <v>0</v>
      </c>
      <c r="AX67" s="18">
        <v>86400</v>
      </c>
      <c r="AY67" s="33">
        <f t="shared" si="2"/>
        <v>0</v>
      </c>
    </row>
    <row r="68" spans="1:51" x14ac:dyDescent="0.25">
      <c r="A68" s="29"/>
      <c r="B68" s="37"/>
      <c r="C68" s="66" t="s">
        <v>48</v>
      </c>
      <c r="D68" s="66">
        <v>0.41</v>
      </c>
      <c r="E68" s="67">
        <v>88</v>
      </c>
      <c r="F68" s="68">
        <v>86400</v>
      </c>
      <c r="G68" s="69">
        <f t="shared" si="37"/>
        <v>3117312</v>
      </c>
      <c r="H68" s="34">
        <v>732096</v>
      </c>
      <c r="I68" s="34">
        <f t="shared" si="0"/>
        <v>2385216</v>
      </c>
      <c r="J68" s="18"/>
      <c r="K68" s="36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127"/>
      <c r="AW68" s="31">
        <f t="shared" si="1"/>
        <v>0</v>
      </c>
      <c r="AX68" s="18">
        <v>86400</v>
      </c>
      <c r="AY68" s="33">
        <f t="shared" si="2"/>
        <v>0</v>
      </c>
    </row>
    <row r="69" spans="1:51" x14ac:dyDescent="0.25">
      <c r="A69" s="29"/>
      <c r="B69" s="37"/>
      <c r="C69" s="66" t="s">
        <v>49</v>
      </c>
      <c r="D69" s="66">
        <v>0.15</v>
      </c>
      <c r="E69" s="67">
        <v>58</v>
      </c>
      <c r="F69" s="68">
        <v>86400</v>
      </c>
      <c r="G69" s="69">
        <f t="shared" si="37"/>
        <v>751679.99999999988</v>
      </c>
      <c r="H69" s="34">
        <v>371520</v>
      </c>
      <c r="I69" s="34">
        <f t="shared" si="0"/>
        <v>380159.99999999988</v>
      </c>
      <c r="J69" s="18"/>
      <c r="K69" s="36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127"/>
      <c r="AW69" s="31">
        <f t="shared" ref="AW69:AW132" si="38">SUM(O69:AR69)</f>
        <v>0</v>
      </c>
      <c r="AX69" s="18">
        <v>86400</v>
      </c>
      <c r="AY69" s="33">
        <f t="shared" ref="AY69:AY132" si="39">AW69*AX69</f>
        <v>0</v>
      </c>
    </row>
    <row r="70" spans="1:51" x14ac:dyDescent="0.25">
      <c r="A70" s="29"/>
      <c r="B70" s="37"/>
      <c r="C70" s="66" t="s">
        <v>50</v>
      </c>
      <c r="D70" s="66">
        <v>0.25</v>
      </c>
      <c r="E70" s="67">
        <v>58</v>
      </c>
      <c r="F70" s="68">
        <v>86400</v>
      </c>
      <c r="G70" s="69">
        <f t="shared" si="37"/>
        <v>1252800</v>
      </c>
      <c r="H70" s="34">
        <v>619200</v>
      </c>
      <c r="I70" s="34">
        <f t="shared" si="0"/>
        <v>633600</v>
      </c>
      <c r="J70" s="18"/>
      <c r="K70" s="36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127"/>
      <c r="AW70" s="31">
        <f t="shared" si="38"/>
        <v>0</v>
      </c>
      <c r="AX70" s="18">
        <v>86400</v>
      </c>
      <c r="AY70" s="33">
        <f t="shared" si="39"/>
        <v>0</v>
      </c>
    </row>
    <row r="71" spans="1:51" x14ac:dyDescent="0.25">
      <c r="A71" s="29"/>
      <c r="B71" s="37"/>
      <c r="C71" s="66" t="s">
        <v>51</v>
      </c>
      <c r="D71" s="66">
        <v>0.15</v>
      </c>
      <c r="E71" s="67">
        <v>15</v>
      </c>
      <c r="F71" s="68">
        <v>86400</v>
      </c>
      <c r="G71" s="69">
        <f t="shared" si="37"/>
        <v>194400</v>
      </c>
      <c r="H71" s="34">
        <v>388800</v>
      </c>
      <c r="I71" s="34">
        <f t="shared" si="0"/>
        <v>-194400</v>
      </c>
      <c r="J71" s="35"/>
      <c r="K71" s="36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127"/>
      <c r="AW71" s="31">
        <f t="shared" si="38"/>
        <v>0</v>
      </c>
      <c r="AX71" s="18">
        <v>86400</v>
      </c>
      <c r="AY71" s="33">
        <f t="shared" si="39"/>
        <v>0</v>
      </c>
    </row>
    <row r="72" spans="1:51" x14ac:dyDescent="0.25">
      <c r="A72" s="29"/>
      <c r="B72" s="37"/>
      <c r="C72" s="66" t="s">
        <v>52</v>
      </c>
      <c r="D72" s="66">
        <v>0.25</v>
      </c>
      <c r="E72" s="67">
        <v>64</v>
      </c>
      <c r="F72" s="68">
        <v>86400</v>
      </c>
      <c r="G72" s="69">
        <f t="shared" si="37"/>
        <v>1382400</v>
      </c>
      <c r="H72" s="34">
        <v>345600</v>
      </c>
      <c r="I72" s="34">
        <f t="shared" si="0"/>
        <v>1036800</v>
      </c>
      <c r="J72" s="18"/>
      <c r="K72" s="36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127"/>
      <c r="AW72" s="31">
        <f t="shared" si="38"/>
        <v>0</v>
      </c>
      <c r="AX72" s="18">
        <v>86400</v>
      </c>
      <c r="AY72" s="33">
        <f t="shared" si="39"/>
        <v>0</v>
      </c>
    </row>
    <row r="73" spans="1:51" x14ac:dyDescent="0.25">
      <c r="A73" s="29"/>
      <c r="B73" s="37"/>
      <c r="C73" s="66" t="s">
        <v>53</v>
      </c>
      <c r="D73" s="66">
        <v>0.25</v>
      </c>
      <c r="E73" s="67">
        <v>86</v>
      </c>
      <c r="F73" s="68">
        <v>86400</v>
      </c>
      <c r="G73" s="69">
        <f t="shared" si="37"/>
        <v>1857600</v>
      </c>
      <c r="H73" s="34">
        <v>475200</v>
      </c>
      <c r="I73" s="34">
        <f t="shared" si="0"/>
        <v>1382400</v>
      </c>
      <c r="J73" s="18"/>
      <c r="K73" s="36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127"/>
      <c r="AW73" s="31">
        <f t="shared" si="38"/>
        <v>0</v>
      </c>
      <c r="AX73" s="18">
        <v>86400</v>
      </c>
      <c r="AY73" s="33">
        <f t="shared" si="39"/>
        <v>0</v>
      </c>
    </row>
    <row r="74" spans="1:51" x14ac:dyDescent="0.25">
      <c r="A74" s="29"/>
      <c r="B74" s="37"/>
      <c r="C74" s="66" t="s">
        <v>54</v>
      </c>
      <c r="D74" s="66">
        <v>0.4</v>
      </c>
      <c r="E74" s="67">
        <v>44</v>
      </c>
      <c r="F74" s="68">
        <v>86400</v>
      </c>
      <c r="G74" s="69">
        <f t="shared" si="37"/>
        <v>1520640.0000000002</v>
      </c>
      <c r="H74" s="34">
        <v>875520</v>
      </c>
      <c r="I74" s="34">
        <f t="shared" si="0"/>
        <v>645120.00000000023</v>
      </c>
      <c r="J74" s="18"/>
      <c r="K74" s="36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127"/>
      <c r="AW74" s="31">
        <f t="shared" si="38"/>
        <v>0</v>
      </c>
      <c r="AX74" s="18">
        <v>86400</v>
      </c>
      <c r="AY74" s="33">
        <f t="shared" si="39"/>
        <v>0</v>
      </c>
    </row>
    <row r="75" spans="1:51" x14ac:dyDescent="0.25">
      <c r="A75" s="29"/>
      <c r="B75" s="37"/>
      <c r="C75" s="66" t="s">
        <v>55</v>
      </c>
      <c r="D75" s="66">
        <v>0.1</v>
      </c>
      <c r="E75" s="67">
        <v>8</v>
      </c>
      <c r="F75" s="68">
        <v>86400</v>
      </c>
      <c r="G75" s="69">
        <f t="shared" si="37"/>
        <v>69120</v>
      </c>
      <c r="H75" s="34">
        <v>40320.000000000007</v>
      </c>
      <c r="I75" s="34">
        <f t="shared" si="0"/>
        <v>28799.999999999993</v>
      </c>
      <c r="J75" s="18"/>
      <c r="K75" s="36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127"/>
      <c r="AW75" s="31">
        <f t="shared" si="38"/>
        <v>0</v>
      </c>
      <c r="AX75" s="18">
        <v>86400</v>
      </c>
      <c r="AY75" s="33">
        <f t="shared" si="39"/>
        <v>0</v>
      </c>
    </row>
    <row r="76" spans="1:51" x14ac:dyDescent="0.25">
      <c r="A76" s="29"/>
      <c r="B76" s="37"/>
      <c r="C76" s="66" t="s">
        <v>56</v>
      </c>
      <c r="D76" s="66">
        <v>0.25</v>
      </c>
      <c r="E76" s="67">
        <v>41</v>
      </c>
      <c r="F76" s="68">
        <v>86400</v>
      </c>
      <c r="G76" s="69">
        <f t="shared" si="37"/>
        <v>885600</v>
      </c>
      <c r="H76" s="34">
        <v>460800</v>
      </c>
      <c r="I76" s="34">
        <f t="shared" si="0"/>
        <v>424800</v>
      </c>
      <c r="J76" s="18"/>
      <c r="K76" s="36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127"/>
      <c r="AW76" s="31">
        <f t="shared" si="38"/>
        <v>0</v>
      </c>
      <c r="AX76" s="18">
        <v>86400</v>
      </c>
      <c r="AY76" s="33">
        <f t="shared" si="39"/>
        <v>0</v>
      </c>
    </row>
    <row r="77" spans="1:51" x14ac:dyDescent="0.25">
      <c r="A77" s="29"/>
      <c r="B77" s="37"/>
      <c r="C77" s="66" t="s">
        <v>57</v>
      </c>
      <c r="D77" s="66">
        <v>0.25</v>
      </c>
      <c r="E77" s="67">
        <v>49</v>
      </c>
      <c r="F77" s="68">
        <v>86400</v>
      </c>
      <c r="G77" s="69">
        <f t="shared" si="37"/>
        <v>1058400</v>
      </c>
      <c r="H77" s="34">
        <v>482400</v>
      </c>
      <c r="I77" s="34">
        <f t="shared" si="0"/>
        <v>576000</v>
      </c>
      <c r="J77" s="18"/>
      <c r="K77" s="36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127"/>
      <c r="AW77" s="31">
        <f t="shared" si="38"/>
        <v>0</v>
      </c>
      <c r="AX77" s="18">
        <v>86400</v>
      </c>
      <c r="AY77" s="33">
        <f t="shared" si="39"/>
        <v>0</v>
      </c>
    </row>
    <row r="78" spans="1:51" x14ac:dyDescent="0.25">
      <c r="A78" s="29"/>
      <c r="B78" s="37"/>
      <c r="C78" s="66" t="s">
        <v>58</v>
      </c>
      <c r="D78" s="66">
        <v>0.25</v>
      </c>
      <c r="E78" s="67">
        <v>42</v>
      </c>
      <c r="F78" s="68">
        <v>86400</v>
      </c>
      <c r="G78" s="69">
        <f t="shared" si="37"/>
        <v>907200</v>
      </c>
      <c r="H78" s="34">
        <v>439200</v>
      </c>
      <c r="I78" s="34">
        <f t="shared" si="0"/>
        <v>468000</v>
      </c>
      <c r="J78" s="18"/>
      <c r="K78" s="36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127"/>
      <c r="AW78" s="31">
        <f t="shared" si="38"/>
        <v>0</v>
      </c>
      <c r="AX78" s="18">
        <v>86400</v>
      </c>
      <c r="AY78" s="33">
        <f t="shared" si="39"/>
        <v>0</v>
      </c>
    </row>
    <row r="79" spans="1:51" x14ac:dyDescent="0.25">
      <c r="A79" s="29"/>
      <c r="B79" s="37"/>
      <c r="C79" s="66" t="s">
        <v>59</v>
      </c>
      <c r="D79" s="66">
        <v>0.1</v>
      </c>
      <c r="E79" s="67">
        <v>53</v>
      </c>
      <c r="F79" s="68">
        <v>86400</v>
      </c>
      <c r="G79" s="69">
        <f t="shared" si="37"/>
        <v>457920.00000000006</v>
      </c>
      <c r="H79" s="34">
        <v>167040.00000000003</v>
      </c>
      <c r="I79" s="34">
        <f t="shared" si="0"/>
        <v>290880</v>
      </c>
      <c r="J79" s="18"/>
      <c r="K79" s="36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127"/>
      <c r="AW79" s="31">
        <f t="shared" si="38"/>
        <v>0</v>
      </c>
      <c r="AX79" s="18">
        <v>86400</v>
      </c>
      <c r="AY79" s="33">
        <f t="shared" si="39"/>
        <v>0</v>
      </c>
    </row>
    <row r="80" spans="1:51" x14ac:dyDescent="0.25">
      <c r="A80" s="29"/>
      <c r="B80" s="37"/>
      <c r="C80" s="66" t="s">
        <v>60</v>
      </c>
      <c r="D80" s="66">
        <v>0.2</v>
      </c>
      <c r="E80" s="67">
        <v>46</v>
      </c>
      <c r="F80" s="68">
        <v>86400</v>
      </c>
      <c r="G80" s="69">
        <f t="shared" si="37"/>
        <v>794880.00000000012</v>
      </c>
      <c r="H80" s="34">
        <v>391680.00000000006</v>
      </c>
      <c r="I80" s="34">
        <f t="shared" si="0"/>
        <v>403200.00000000006</v>
      </c>
      <c r="J80" s="18"/>
      <c r="K80" s="36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127"/>
      <c r="AW80" s="31">
        <f t="shared" si="38"/>
        <v>0</v>
      </c>
      <c r="AX80" s="18">
        <v>86400</v>
      </c>
      <c r="AY80" s="33">
        <f t="shared" si="39"/>
        <v>0</v>
      </c>
    </row>
    <row r="81" spans="1:51" x14ac:dyDescent="0.25">
      <c r="A81" s="29"/>
      <c r="B81" s="37"/>
      <c r="C81" s="66" t="s">
        <v>61</v>
      </c>
      <c r="D81" s="66">
        <v>0.25</v>
      </c>
      <c r="E81" s="67">
        <v>32</v>
      </c>
      <c r="F81" s="68">
        <v>86400</v>
      </c>
      <c r="G81" s="69">
        <f t="shared" si="37"/>
        <v>691200</v>
      </c>
      <c r="H81" s="34">
        <v>511200</v>
      </c>
      <c r="I81" s="34">
        <f t="shared" si="0"/>
        <v>180000</v>
      </c>
      <c r="J81" s="18"/>
      <c r="K81" s="36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127"/>
      <c r="AW81" s="31">
        <f t="shared" si="38"/>
        <v>0</v>
      </c>
      <c r="AX81" s="18">
        <v>86400</v>
      </c>
      <c r="AY81" s="33">
        <f t="shared" si="39"/>
        <v>0</v>
      </c>
    </row>
    <row r="82" spans="1:51" x14ac:dyDescent="0.25">
      <c r="A82" s="29"/>
      <c r="B82" s="37"/>
      <c r="C82" s="66" t="s">
        <v>62</v>
      </c>
      <c r="D82" s="66">
        <v>0.15</v>
      </c>
      <c r="E82" s="67">
        <v>41</v>
      </c>
      <c r="F82" s="68">
        <v>86400</v>
      </c>
      <c r="G82" s="69">
        <f t="shared" si="37"/>
        <v>531360</v>
      </c>
      <c r="H82" s="34">
        <v>319680</v>
      </c>
      <c r="I82" s="34">
        <f t="shared" si="0"/>
        <v>211680</v>
      </c>
      <c r="J82" s="18"/>
      <c r="K82" s="36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127"/>
      <c r="AW82" s="31">
        <f t="shared" si="38"/>
        <v>0</v>
      </c>
      <c r="AX82" s="18">
        <v>86400</v>
      </c>
      <c r="AY82" s="33">
        <f t="shared" si="39"/>
        <v>0</v>
      </c>
    </row>
    <row r="83" spans="1:51" x14ac:dyDescent="0.25">
      <c r="A83" s="29"/>
      <c r="B83" s="37"/>
      <c r="C83" s="66" t="s">
        <v>63</v>
      </c>
      <c r="D83" s="66">
        <v>0.21</v>
      </c>
      <c r="E83" s="67">
        <v>25</v>
      </c>
      <c r="F83" s="68">
        <v>86400</v>
      </c>
      <c r="G83" s="69">
        <f t="shared" si="37"/>
        <v>453600</v>
      </c>
      <c r="H83" s="34">
        <v>332639.99999999994</v>
      </c>
      <c r="I83" s="34">
        <f t="shared" si="0"/>
        <v>120960.00000000006</v>
      </c>
      <c r="J83" s="18"/>
      <c r="K83" s="36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127"/>
      <c r="AW83" s="31">
        <f t="shared" si="38"/>
        <v>0</v>
      </c>
      <c r="AX83" s="18">
        <v>86400</v>
      </c>
      <c r="AY83" s="33">
        <f t="shared" si="39"/>
        <v>0</v>
      </c>
    </row>
    <row r="84" spans="1:51" x14ac:dyDescent="0.25">
      <c r="A84" s="29"/>
      <c r="B84" s="37"/>
      <c r="C84" s="66" t="s">
        <v>64</v>
      </c>
      <c r="D84" s="66">
        <v>0.15</v>
      </c>
      <c r="E84" s="67">
        <v>19</v>
      </c>
      <c r="F84" s="68">
        <v>86400</v>
      </c>
      <c r="G84" s="69">
        <f t="shared" si="37"/>
        <v>246240</v>
      </c>
      <c r="H84" s="34">
        <v>267839.99999999994</v>
      </c>
      <c r="I84" s="34">
        <f t="shared" si="0"/>
        <v>-21599.999999999942</v>
      </c>
      <c r="J84" s="35"/>
      <c r="K84" s="36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127"/>
      <c r="AW84" s="31">
        <f t="shared" si="38"/>
        <v>0</v>
      </c>
      <c r="AX84" s="18">
        <v>86400</v>
      </c>
      <c r="AY84" s="33">
        <f t="shared" si="39"/>
        <v>0</v>
      </c>
    </row>
    <row r="85" spans="1:51" x14ac:dyDescent="0.25">
      <c r="A85" s="29"/>
      <c r="B85" s="37"/>
      <c r="C85" s="66" t="s">
        <v>65</v>
      </c>
      <c r="D85" s="66">
        <v>0.22</v>
      </c>
      <c r="E85" s="67">
        <v>6</v>
      </c>
      <c r="F85" s="68">
        <v>86400</v>
      </c>
      <c r="G85" s="69">
        <f t="shared" si="37"/>
        <v>114048</v>
      </c>
      <c r="H85" s="34">
        <v>272448.00000000006</v>
      </c>
      <c r="I85" s="34">
        <f t="shared" si="0"/>
        <v>-158400.00000000006</v>
      </c>
      <c r="J85" s="35"/>
      <c r="K85" s="36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127"/>
      <c r="AW85" s="31">
        <f t="shared" si="38"/>
        <v>0</v>
      </c>
      <c r="AX85" s="18">
        <v>86400</v>
      </c>
      <c r="AY85" s="33">
        <f t="shared" si="39"/>
        <v>0</v>
      </c>
    </row>
    <row r="86" spans="1:51" x14ac:dyDescent="0.25">
      <c r="A86" s="29"/>
      <c r="B86" s="37"/>
      <c r="C86" s="66" t="s">
        <v>66</v>
      </c>
      <c r="D86" s="66">
        <v>0.25</v>
      </c>
      <c r="E86" s="67">
        <v>26</v>
      </c>
      <c r="F86" s="68">
        <v>86400</v>
      </c>
      <c r="G86" s="69">
        <f t="shared" si="37"/>
        <v>561600</v>
      </c>
      <c r="H86" s="34">
        <v>446400</v>
      </c>
      <c r="I86" s="34">
        <f t="shared" si="0"/>
        <v>115200</v>
      </c>
      <c r="J86" s="18"/>
      <c r="K86" s="36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127"/>
      <c r="AW86" s="31">
        <f t="shared" si="38"/>
        <v>0</v>
      </c>
      <c r="AX86" s="18">
        <v>86400</v>
      </c>
      <c r="AY86" s="33">
        <f t="shared" si="39"/>
        <v>0</v>
      </c>
    </row>
    <row r="87" spans="1:51" x14ac:dyDescent="0.25">
      <c r="A87" s="29"/>
      <c r="B87" s="37"/>
      <c r="C87" s="66" t="s">
        <v>67</v>
      </c>
      <c r="D87" s="66">
        <v>0.25</v>
      </c>
      <c r="E87" s="67">
        <v>19</v>
      </c>
      <c r="F87" s="68">
        <v>86400</v>
      </c>
      <c r="G87" s="69">
        <f t="shared" si="37"/>
        <v>410400</v>
      </c>
      <c r="H87" s="34">
        <v>504000</v>
      </c>
      <c r="I87" s="34">
        <f t="shared" si="0"/>
        <v>-93600</v>
      </c>
      <c r="J87" s="35"/>
      <c r="K87" s="36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127"/>
      <c r="AW87" s="31">
        <f t="shared" si="38"/>
        <v>0</v>
      </c>
      <c r="AX87" s="18">
        <v>86400</v>
      </c>
      <c r="AY87" s="33">
        <f t="shared" si="39"/>
        <v>0</v>
      </c>
    </row>
    <row r="88" spans="1:51" x14ac:dyDescent="0.25">
      <c r="A88" s="29"/>
      <c r="B88" s="37"/>
      <c r="C88" s="66" t="s">
        <v>68</v>
      </c>
      <c r="D88" s="66">
        <v>0.2</v>
      </c>
      <c r="E88" s="67">
        <v>8</v>
      </c>
      <c r="F88" s="68">
        <v>86400</v>
      </c>
      <c r="G88" s="69">
        <f t="shared" si="37"/>
        <v>138240</v>
      </c>
      <c r="H88" s="34">
        <v>357120</v>
      </c>
      <c r="I88" s="34">
        <f t="shared" si="0"/>
        <v>-218880</v>
      </c>
      <c r="J88" s="35"/>
      <c r="K88" s="36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127"/>
      <c r="AW88" s="31">
        <f t="shared" si="38"/>
        <v>0</v>
      </c>
      <c r="AX88" s="18">
        <v>86400</v>
      </c>
      <c r="AY88" s="33">
        <f t="shared" si="39"/>
        <v>0</v>
      </c>
    </row>
    <row r="89" spans="1:51" x14ac:dyDescent="0.25">
      <c r="A89" s="29"/>
      <c r="B89" s="37"/>
      <c r="C89" s="66" t="s">
        <v>69</v>
      </c>
      <c r="D89" s="66">
        <v>0.25</v>
      </c>
      <c r="E89" s="67">
        <v>40</v>
      </c>
      <c r="F89" s="68">
        <v>86400</v>
      </c>
      <c r="G89" s="69">
        <f t="shared" si="37"/>
        <v>864000</v>
      </c>
      <c r="H89" s="34">
        <v>417600</v>
      </c>
      <c r="I89" s="34">
        <f t="shared" si="0"/>
        <v>446400</v>
      </c>
      <c r="J89" s="18"/>
      <c r="K89" s="36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127"/>
      <c r="AW89" s="31">
        <f t="shared" si="38"/>
        <v>0</v>
      </c>
      <c r="AX89" s="18">
        <v>86400</v>
      </c>
      <c r="AY89" s="33">
        <f t="shared" si="39"/>
        <v>0</v>
      </c>
    </row>
    <row r="90" spans="1:51" x14ac:dyDescent="0.25">
      <c r="A90" s="29"/>
      <c r="B90" s="30"/>
      <c r="C90" s="66" t="s">
        <v>70</v>
      </c>
      <c r="D90" s="66">
        <v>0.15</v>
      </c>
      <c r="E90" s="67">
        <v>26</v>
      </c>
      <c r="F90" s="68">
        <v>86400</v>
      </c>
      <c r="G90" s="69">
        <f t="shared" si="37"/>
        <v>336960</v>
      </c>
      <c r="H90" s="34">
        <v>90720</v>
      </c>
      <c r="I90" s="34">
        <f t="shared" si="0"/>
        <v>246240</v>
      </c>
      <c r="J90" s="18"/>
      <c r="K90" s="36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127"/>
      <c r="AW90" s="31">
        <f t="shared" si="38"/>
        <v>0</v>
      </c>
      <c r="AX90" s="18">
        <v>86400</v>
      </c>
      <c r="AY90" s="33">
        <f t="shared" si="39"/>
        <v>0</v>
      </c>
    </row>
    <row r="91" spans="1:51" x14ac:dyDescent="0.25">
      <c r="A91" s="29"/>
      <c r="B91" s="30"/>
      <c r="C91" s="66" t="s">
        <v>71</v>
      </c>
      <c r="D91" s="66">
        <v>0.14000000000000001</v>
      </c>
      <c r="E91" s="67">
        <v>8</v>
      </c>
      <c r="F91" s="68">
        <v>86400</v>
      </c>
      <c r="G91" s="69">
        <f t="shared" si="37"/>
        <v>96768.000000000015</v>
      </c>
      <c r="H91" s="34">
        <v>120960</v>
      </c>
      <c r="I91" s="34">
        <f t="shared" si="0"/>
        <v>-24191.999999999985</v>
      </c>
      <c r="J91" s="35"/>
      <c r="K91" s="36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127"/>
      <c r="AW91" s="31">
        <f t="shared" si="38"/>
        <v>0</v>
      </c>
      <c r="AX91" s="18">
        <v>86400</v>
      </c>
      <c r="AY91" s="33">
        <f t="shared" si="39"/>
        <v>0</v>
      </c>
    </row>
    <row r="92" spans="1:51" x14ac:dyDescent="0.25">
      <c r="A92" s="29"/>
      <c r="B92" s="37"/>
      <c r="C92" s="66" t="s">
        <v>72</v>
      </c>
      <c r="D92" s="66">
        <v>0.1</v>
      </c>
      <c r="E92" s="67">
        <v>89</v>
      </c>
      <c r="F92" s="68">
        <v>86400</v>
      </c>
      <c r="G92" s="69">
        <f t="shared" si="37"/>
        <v>768960</v>
      </c>
      <c r="H92" s="34">
        <v>296640.00000000006</v>
      </c>
      <c r="I92" s="34">
        <f t="shared" si="0"/>
        <v>472319.99999999994</v>
      </c>
      <c r="J92" s="18"/>
      <c r="K92" s="36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127"/>
      <c r="AW92" s="31">
        <f t="shared" si="38"/>
        <v>0</v>
      </c>
      <c r="AX92" s="18">
        <v>86400</v>
      </c>
      <c r="AY92" s="33">
        <f t="shared" si="39"/>
        <v>0</v>
      </c>
    </row>
    <row r="93" spans="1:51" x14ac:dyDescent="0.25">
      <c r="A93" s="29"/>
      <c r="B93" s="37"/>
      <c r="C93" s="18"/>
      <c r="D93" s="31"/>
      <c r="E93" s="18"/>
      <c r="F93" s="18"/>
      <c r="G93" s="70">
        <f>SUM(G57:G92)+G13+G14+G16+G17+G24+G25</f>
        <v>40507776</v>
      </c>
      <c r="H93" s="34"/>
      <c r="I93" s="34"/>
      <c r="J93" s="18"/>
      <c r="K93" s="36"/>
      <c r="L93" s="71">
        <v>43252</v>
      </c>
      <c r="M93" s="71">
        <v>43262</v>
      </c>
      <c r="N93" s="71"/>
      <c r="X93" s="90"/>
      <c r="Y93" s="90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127"/>
      <c r="AW93" s="31"/>
    </row>
    <row r="94" spans="1:51" x14ac:dyDescent="0.25">
      <c r="A94" s="29"/>
      <c r="B94" s="37"/>
      <c r="C94" s="72" t="s">
        <v>73</v>
      </c>
      <c r="D94" s="73"/>
      <c r="E94" s="74">
        <v>89</v>
      </c>
      <c r="F94" s="72">
        <v>86400</v>
      </c>
      <c r="G94" s="75">
        <f>D94*E94*F94</f>
        <v>0</v>
      </c>
      <c r="H94" s="34">
        <v>0</v>
      </c>
      <c r="I94" s="34">
        <f t="shared" si="0"/>
        <v>0</v>
      </c>
      <c r="J94" s="18"/>
      <c r="K94" s="36"/>
      <c r="L94" s="76">
        <v>0</v>
      </c>
      <c r="M94" s="76">
        <v>0</v>
      </c>
      <c r="N94" s="76"/>
      <c r="X94" s="90"/>
      <c r="Y94" s="90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127"/>
      <c r="AW94" s="31">
        <f t="shared" si="38"/>
        <v>0</v>
      </c>
      <c r="AX94" s="18">
        <v>86400</v>
      </c>
      <c r="AY94" s="33">
        <f t="shared" si="39"/>
        <v>0</v>
      </c>
    </row>
    <row r="95" spans="1:51" x14ac:dyDescent="0.25">
      <c r="A95" s="29"/>
      <c r="B95" s="37"/>
      <c r="C95" s="72" t="s">
        <v>74</v>
      </c>
      <c r="D95" s="73"/>
      <c r="E95" s="74">
        <v>89</v>
      </c>
      <c r="F95" s="72">
        <v>86400</v>
      </c>
      <c r="G95" s="75">
        <f t="shared" ref="G95:G148" si="40">D95*E95*F95</f>
        <v>0</v>
      </c>
      <c r="H95" s="34">
        <v>0</v>
      </c>
      <c r="I95" s="34">
        <f t="shared" ref="I95:I156" si="41">G95-H95</f>
        <v>0</v>
      </c>
      <c r="J95" s="18"/>
      <c r="K95" s="36"/>
      <c r="L95" s="76">
        <v>0</v>
      </c>
      <c r="M95" s="76">
        <v>0</v>
      </c>
      <c r="N95" s="76"/>
      <c r="X95" s="90"/>
      <c r="Y95" s="90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127"/>
      <c r="AW95" s="31">
        <f t="shared" si="38"/>
        <v>0</v>
      </c>
      <c r="AX95" s="18">
        <v>86400</v>
      </c>
      <c r="AY95" s="33">
        <f t="shared" si="39"/>
        <v>0</v>
      </c>
    </row>
    <row r="96" spans="1:51" x14ac:dyDescent="0.25">
      <c r="A96" s="29"/>
      <c r="B96" s="37"/>
      <c r="C96" s="72" t="s">
        <v>75</v>
      </c>
      <c r="D96" s="73"/>
      <c r="E96" s="74">
        <v>89</v>
      </c>
      <c r="F96" s="72">
        <v>86400</v>
      </c>
      <c r="G96" s="75">
        <f t="shared" si="40"/>
        <v>0</v>
      </c>
      <c r="H96" s="34">
        <v>553727.99999999988</v>
      </c>
      <c r="I96" s="34">
        <f t="shared" si="41"/>
        <v>-553727.99999999988</v>
      </c>
      <c r="J96" s="18"/>
      <c r="K96" s="36"/>
      <c r="L96" s="76">
        <v>0.18</v>
      </c>
      <c r="M96" s="76">
        <v>0.18</v>
      </c>
      <c r="N96" s="76"/>
      <c r="X96" s="90"/>
      <c r="Y96" s="90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127"/>
      <c r="AW96" s="31">
        <f t="shared" si="38"/>
        <v>0</v>
      </c>
      <c r="AX96" s="18">
        <v>86400</v>
      </c>
      <c r="AY96" s="33">
        <f t="shared" si="39"/>
        <v>0</v>
      </c>
    </row>
    <row r="97" spans="1:51" x14ac:dyDescent="0.25">
      <c r="A97" s="29"/>
      <c r="B97" s="37"/>
      <c r="C97" s="72" t="s">
        <v>76</v>
      </c>
      <c r="D97" s="73"/>
      <c r="E97" s="74">
        <v>89</v>
      </c>
      <c r="F97" s="72">
        <v>86400</v>
      </c>
      <c r="G97" s="75">
        <f t="shared" si="40"/>
        <v>0</v>
      </c>
      <c r="H97" s="34">
        <v>444960</v>
      </c>
      <c r="I97" s="34">
        <f t="shared" si="41"/>
        <v>-444960</v>
      </c>
      <c r="J97" s="18"/>
      <c r="K97" s="36"/>
      <c r="L97" s="76">
        <v>0.15</v>
      </c>
      <c r="M97" s="76">
        <v>0.15</v>
      </c>
      <c r="N97" s="76"/>
      <c r="X97" s="90"/>
      <c r="Y97" s="90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127"/>
      <c r="AW97" s="31">
        <f t="shared" si="38"/>
        <v>0</v>
      </c>
      <c r="AX97" s="18">
        <v>86400</v>
      </c>
      <c r="AY97" s="33">
        <f t="shared" si="39"/>
        <v>0</v>
      </c>
    </row>
    <row r="98" spans="1:51" x14ac:dyDescent="0.25">
      <c r="A98" s="29"/>
      <c r="B98" s="37"/>
      <c r="C98" s="72" t="s">
        <v>77</v>
      </c>
      <c r="D98" s="73"/>
      <c r="E98" s="74">
        <v>89</v>
      </c>
      <c r="F98" s="72">
        <v>86400</v>
      </c>
      <c r="G98" s="75">
        <f t="shared" si="40"/>
        <v>0</v>
      </c>
      <c r="H98" s="34">
        <v>355968</v>
      </c>
      <c r="I98" s="34">
        <f t="shared" si="41"/>
        <v>-355968</v>
      </c>
      <c r="J98" s="18"/>
      <c r="K98" s="36"/>
      <c r="L98" s="76">
        <v>0.12</v>
      </c>
      <c r="M98" s="76">
        <v>0.12</v>
      </c>
      <c r="N98" s="76"/>
      <c r="X98" s="90"/>
      <c r="Y98" s="90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127"/>
      <c r="AW98" s="31">
        <f t="shared" si="38"/>
        <v>0</v>
      </c>
      <c r="AX98" s="18">
        <v>86400</v>
      </c>
      <c r="AY98" s="33">
        <f t="shared" si="39"/>
        <v>0</v>
      </c>
    </row>
    <row r="99" spans="1:51" x14ac:dyDescent="0.25">
      <c r="A99" s="29"/>
      <c r="B99" s="37"/>
      <c r="C99" s="72" t="s">
        <v>78</v>
      </c>
      <c r="D99" s="73"/>
      <c r="E99" s="74">
        <v>89</v>
      </c>
      <c r="F99" s="72">
        <v>86400</v>
      </c>
      <c r="G99" s="75">
        <f t="shared" si="40"/>
        <v>0</v>
      </c>
      <c r="H99" s="34">
        <v>533951.99999999988</v>
      </c>
      <c r="I99" s="34">
        <f t="shared" si="41"/>
        <v>-533951.99999999988</v>
      </c>
      <c r="J99" s="18"/>
      <c r="K99" s="36"/>
      <c r="L99" s="76">
        <v>0.18</v>
      </c>
      <c r="M99" s="76">
        <v>0.18</v>
      </c>
      <c r="N99" s="76"/>
      <c r="X99" s="90"/>
      <c r="Y99" s="90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127"/>
      <c r="AW99" s="31">
        <f t="shared" si="38"/>
        <v>0</v>
      </c>
      <c r="AX99" s="18">
        <v>86400</v>
      </c>
      <c r="AY99" s="33">
        <f t="shared" si="39"/>
        <v>0</v>
      </c>
    </row>
    <row r="100" spans="1:51" x14ac:dyDescent="0.25">
      <c r="A100" s="29"/>
      <c r="B100" s="37"/>
      <c r="C100" s="72" t="s">
        <v>79</v>
      </c>
      <c r="D100" s="73"/>
      <c r="E100" s="74">
        <v>89</v>
      </c>
      <c r="F100" s="72">
        <v>86400</v>
      </c>
      <c r="G100" s="75">
        <f t="shared" si="40"/>
        <v>0</v>
      </c>
      <c r="H100" s="34">
        <v>296639.99999999994</v>
      </c>
      <c r="I100" s="34">
        <f t="shared" si="41"/>
        <v>-296639.99999999994</v>
      </c>
      <c r="J100" s="18"/>
      <c r="K100" s="36"/>
      <c r="L100" s="76">
        <v>0.1</v>
      </c>
      <c r="M100" s="76">
        <v>0.1</v>
      </c>
      <c r="N100" s="76"/>
      <c r="X100" s="90"/>
      <c r="Y100" s="90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127"/>
      <c r="AW100" s="31">
        <f t="shared" si="38"/>
        <v>0</v>
      </c>
      <c r="AX100" s="18">
        <v>86400</v>
      </c>
      <c r="AY100" s="33">
        <f t="shared" si="39"/>
        <v>0</v>
      </c>
    </row>
    <row r="101" spans="1:51" x14ac:dyDescent="0.25">
      <c r="A101" s="29"/>
      <c r="B101" s="37"/>
      <c r="C101" s="72" t="s">
        <v>80</v>
      </c>
      <c r="D101" s="73"/>
      <c r="E101" s="74">
        <v>89</v>
      </c>
      <c r="F101" s="72">
        <v>86400</v>
      </c>
      <c r="G101" s="75">
        <f t="shared" si="40"/>
        <v>0</v>
      </c>
      <c r="H101" s="34">
        <v>444960</v>
      </c>
      <c r="I101" s="34">
        <f t="shared" si="41"/>
        <v>-444960</v>
      </c>
      <c r="J101" s="18"/>
      <c r="K101" s="36"/>
      <c r="L101" s="76">
        <v>0.15</v>
      </c>
      <c r="M101" s="76">
        <v>0.15</v>
      </c>
      <c r="N101" s="76"/>
      <c r="X101" s="90"/>
      <c r="Y101" s="90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127"/>
      <c r="AW101" s="31">
        <f t="shared" si="38"/>
        <v>0</v>
      </c>
      <c r="AX101" s="18">
        <v>86400</v>
      </c>
      <c r="AY101" s="33">
        <f t="shared" si="39"/>
        <v>0</v>
      </c>
    </row>
    <row r="102" spans="1:51" x14ac:dyDescent="0.25">
      <c r="A102" s="29"/>
      <c r="B102" s="37"/>
      <c r="C102" s="77" t="s">
        <v>81</v>
      </c>
      <c r="D102" s="78"/>
      <c r="E102" s="79">
        <v>89</v>
      </c>
      <c r="F102" s="77">
        <v>86400</v>
      </c>
      <c r="G102" s="80">
        <f t="shared" si="40"/>
        <v>0</v>
      </c>
      <c r="H102" s="34">
        <v>88992</v>
      </c>
      <c r="I102" s="34">
        <f t="shared" si="41"/>
        <v>-88992</v>
      </c>
      <c r="J102" s="18"/>
      <c r="K102" s="36"/>
      <c r="L102" s="76">
        <v>0.03</v>
      </c>
      <c r="M102" s="76">
        <v>0.03</v>
      </c>
      <c r="N102" s="76"/>
      <c r="X102" s="90"/>
      <c r="Y102" s="90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127"/>
      <c r="AW102" s="31">
        <f t="shared" si="38"/>
        <v>0</v>
      </c>
      <c r="AX102" s="18">
        <v>86400</v>
      </c>
      <c r="AY102" s="33">
        <f t="shared" si="39"/>
        <v>0</v>
      </c>
    </row>
    <row r="103" spans="1:51" x14ac:dyDescent="0.25">
      <c r="A103" s="29"/>
      <c r="B103" s="37"/>
      <c r="C103" s="77" t="s">
        <v>82</v>
      </c>
      <c r="D103" s="78"/>
      <c r="E103" s="79">
        <v>89</v>
      </c>
      <c r="F103" s="77">
        <v>86400</v>
      </c>
      <c r="G103" s="80">
        <f t="shared" si="40"/>
        <v>0</v>
      </c>
      <c r="H103" s="34">
        <v>148319.99999999997</v>
      </c>
      <c r="I103" s="34">
        <f t="shared" si="41"/>
        <v>-148319.99999999997</v>
      </c>
      <c r="J103" s="18"/>
      <c r="K103" s="36"/>
      <c r="L103" s="76">
        <v>0.05</v>
      </c>
      <c r="M103" s="76">
        <v>0.05</v>
      </c>
      <c r="N103" s="76"/>
      <c r="X103" s="90"/>
      <c r="Y103" s="90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127"/>
      <c r="AW103" s="31">
        <f t="shared" si="38"/>
        <v>0</v>
      </c>
      <c r="AX103" s="18">
        <v>86400</v>
      </c>
      <c r="AY103" s="33">
        <f t="shared" si="39"/>
        <v>0</v>
      </c>
    </row>
    <row r="104" spans="1:51" x14ac:dyDescent="0.25">
      <c r="A104" s="29"/>
      <c r="B104" s="37"/>
      <c r="C104" s="77" t="s">
        <v>83</v>
      </c>
      <c r="D104" s="78"/>
      <c r="E104" s="79">
        <v>89</v>
      </c>
      <c r="F104" s="77">
        <v>86400</v>
      </c>
      <c r="G104" s="80">
        <f t="shared" si="40"/>
        <v>0</v>
      </c>
      <c r="H104" s="34">
        <v>0</v>
      </c>
      <c r="I104" s="34">
        <f t="shared" si="41"/>
        <v>0</v>
      </c>
      <c r="J104" s="18"/>
      <c r="K104" s="36"/>
      <c r="L104" s="76">
        <v>0</v>
      </c>
      <c r="M104" s="76">
        <v>0</v>
      </c>
      <c r="N104" s="76"/>
      <c r="X104" s="90"/>
      <c r="Y104" s="90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127"/>
      <c r="AW104" s="31">
        <f t="shared" si="38"/>
        <v>0</v>
      </c>
      <c r="AX104" s="18">
        <v>86400</v>
      </c>
      <c r="AY104" s="33">
        <f t="shared" si="39"/>
        <v>0</v>
      </c>
    </row>
    <row r="105" spans="1:51" x14ac:dyDescent="0.25">
      <c r="A105" s="29"/>
      <c r="B105" s="37"/>
      <c r="C105" s="77" t="s">
        <v>84</v>
      </c>
      <c r="D105" s="78"/>
      <c r="E105" s="79">
        <v>89</v>
      </c>
      <c r="F105" s="77">
        <v>86400</v>
      </c>
      <c r="G105" s="80">
        <f t="shared" si="40"/>
        <v>0</v>
      </c>
      <c r="H105" s="34">
        <v>484512</v>
      </c>
      <c r="I105" s="34">
        <f t="shared" si="41"/>
        <v>-484512</v>
      </c>
      <c r="J105" s="18"/>
      <c r="K105" s="36"/>
      <c r="L105" s="76">
        <v>0.17</v>
      </c>
      <c r="M105" s="76">
        <v>0.17</v>
      </c>
      <c r="N105" s="76"/>
      <c r="X105" s="90"/>
      <c r="Y105" s="90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127"/>
      <c r="AW105" s="31">
        <f t="shared" si="38"/>
        <v>0</v>
      </c>
      <c r="AX105" s="18">
        <v>86400</v>
      </c>
      <c r="AY105" s="33">
        <f t="shared" si="39"/>
        <v>0</v>
      </c>
    </row>
    <row r="106" spans="1:51" x14ac:dyDescent="0.25">
      <c r="A106" s="29"/>
      <c r="B106" s="37"/>
      <c r="C106" s="77" t="s">
        <v>85</v>
      </c>
      <c r="D106" s="78"/>
      <c r="E106" s="79">
        <v>89</v>
      </c>
      <c r="F106" s="77">
        <v>86400</v>
      </c>
      <c r="G106" s="80">
        <f t="shared" si="40"/>
        <v>0</v>
      </c>
      <c r="H106" s="34">
        <v>118656</v>
      </c>
      <c r="I106" s="34">
        <f t="shared" si="41"/>
        <v>-118656</v>
      </c>
      <c r="J106" s="18"/>
      <c r="K106" s="36"/>
      <c r="L106" s="76">
        <v>0.04</v>
      </c>
      <c r="M106" s="76">
        <v>0.04</v>
      </c>
      <c r="N106" s="76"/>
      <c r="X106" s="90"/>
      <c r="Y106" s="90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127"/>
      <c r="AW106" s="31">
        <f t="shared" si="38"/>
        <v>0</v>
      </c>
      <c r="AX106" s="18">
        <v>86400</v>
      </c>
      <c r="AY106" s="33">
        <f t="shared" si="39"/>
        <v>0</v>
      </c>
    </row>
    <row r="107" spans="1:51" x14ac:dyDescent="0.25">
      <c r="A107" s="29"/>
      <c r="B107" s="37"/>
      <c r="C107" s="77" t="s">
        <v>86</v>
      </c>
      <c r="D107" s="78"/>
      <c r="E107" s="79">
        <v>89</v>
      </c>
      <c r="F107" s="77">
        <v>86400</v>
      </c>
      <c r="G107" s="80">
        <f t="shared" si="40"/>
        <v>0</v>
      </c>
      <c r="H107" s="34">
        <v>118656</v>
      </c>
      <c r="I107" s="34">
        <f t="shared" si="41"/>
        <v>-118656</v>
      </c>
      <c r="J107" s="18"/>
      <c r="K107" s="36"/>
      <c r="L107" s="76">
        <v>0.04</v>
      </c>
      <c r="M107" s="76">
        <v>0.04</v>
      </c>
      <c r="N107" s="76"/>
      <c r="X107" s="90"/>
      <c r="Y107" s="90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127"/>
      <c r="AW107" s="31">
        <f t="shared" si="38"/>
        <v>0</v>
      </c>
      <c r="AX107" s="18">
        <v>86400</v>
      </c>
      <c r="AY107" s="33">
        <f t="shared" si="39"/>
        <v>0</v>
      </c>
    </row>
    <row r="108" spans="1:51" x14ac:dyDescent="0.25">
      <c r="A108" s="29"/>
      <c r="B108" s="37"/>
      <c r="C108" s="77" t="s">
        <v>87</v>
      </c>
      <c r="D108" s="78"/>
      <c r="E108" s="79">
        <v>89</v>
      </c>
      <c r="F108" s="77">
        <v>86400</v>
      </c>
      <c r="G108" s="80">
        <f t="shared" si="40"/>
        <v>0</v>
      </c>
      <c r="H108" s="34">
        <v>59328</v>
      </c>
      <c r="I108" s="34">
        <f t="shared" si="41"/>
        <v>-59328</v>
      </c>
      <c r="J108" s="18"/>
      <c r="K108" s="36"/>
      <c r="L108" s="76">
        <v>0.02</v>
      </c>
      <c r="M108" s="76">
        <v>0.02</v>
      </c>
      <c r="N108" s="76"/>
      <c r="X108" s="90"/>
      <c r="Y108" s="90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127"/>
      <c r="AW108" s="31">
        <f t="shared" si="38"/>
        <v>0</v>
      </c>
      <c r="AX108" s="18">
        <v>86400</v>
      </c>
      <c r="AY108" s="33">
        <f t="shared" si="39"/>
        <v>0</v>
      </c>
    </row>
    <row r="109" spans="1:51" x14ac:dyDescent="0.25">
      <c r="A109" s="29"/>
      <c r="B109" s="37"/>
      <c r="C109" s="77" t="s">
        <v>88</v>
      </c>
      <c r="D109" s="78"/>
      <c r="E109" s="79">
        <v>89</v>
      </c>
      <c r="F109" s="77">
        <v>86400</v>
      </c>
      <c r="G109" s="80">
        <f t="shared" si="40"/>
        <v>0</v>
      </c>
      <c r="H109" s="34">
        <v>88992</v>
      </c>
      <c r="I109" s="34">
        <f t="shared" si="41"/>
        <v>-88992</v>
      </c>
      <c r="J109" s="18"/>
      <c r="K109" s="36"/>
      <c r="L109" s="76">
        <v>0.03</v>
      </c>
      <c r="M109" s="76">
        <v>0.03</v>
      </c>
      <c r="N109" s="76"/>
      <c r="X109" s="90"/>
      <c r="Y109" s="90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127"/>
      <c r="AW109" s="31">
        <f t="shared" si="38"/>
        <v>0</v>
      </c>
      <c r="AX109" s="18">
        <v>86400</v>
      </c>
      <c r="AY109" s="33">
        <f t="shared" si="39"/>
        <v>0</v>
      </c>
    </row>
    <row r="110" spans="1:51" x14ac:dyDescent="0.25">
      <c r="A110" s="29"/>
      <c r="B110" s="37"/>
      <c r="C110" s="77" t="s">
        <v>89</v>
      </c>
      <c r="D110" s="78"/>
      <c r="E110" s="79">
        <v>89</v>
      </c>
      <c r="F110" s="77">
        <v>86400</v>
      </c>
      <c r="G110" s="80">
        <f t="shared" si="40"/>
        <v>0</v>
      </c>
      <c r="H110" s="34">
        <v>88992</v>
      </c>
      <c r="I110" s="34">
        <f t="shared" si="41"/>
        <v>-88992</v>
      </c>
      <c r="J110" s="18"/>
      <c r="K110" s="36"/>
      <c r="L110" s="76">
        <v>0.03</v>
      </c>
      <c r="M110" s="76">
        <v>0.03</v>
      </c>
      <c r="N110" s="76"/>
      <c r="X110" s="90"/>
      <c r="Y110" s="90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127"/>
      <c r="AW110" s="31">
        <f t="shared" si="38"/>
        <v>0</v>
      </c>
      <c r="AX110" s="18">
        <v>86400</v>
      </c>
      <c r="AY110" s="33">
        <f t="shared" si="39"/>
        <v>0</v>
      </c>
    </row>
    <row r="111" spans="1:51" x14ac:dyDescent="0.25">
      <c r="A111" s="29"/>
      <c r="B111" s="37"/>
      <c r="C111" s="77" t="s">
        <v>90</v>
      </c>
      <c r="D111" s="78"/>
      <c r="E111" s="79">
        <v>89</v>
      </c>
      <c r="F111" s="77">
        <v>86400</v>
      </c>
      <c r="G111" s="80">
        <f t="shared" si="40"/>
        <v>0</v>
      </c>
      <c r="H111" s="34">
        <v>0</v>
      </c>
      <c r="I111" s="34">
        <f t="shared" si="41"/>
        <v>0</v>
      </c>
      <c r="J111" s="18"/>
      <c r="K111" s="36"/>
      <c r="L111" s="76">
        <v>0</v>
      </c>
      <c r="M111" s="76">
        <v>0</v>
      </c>
      <c r="N111" s="76"/>
      <c r="X111" s="90"/>
      <c r="Y111" s="90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127"/>
      <c r="AW111" s="31">
        <f t="shared" si="38"/>
        <v>0</v>
      </c>
      <c r="AX111" s="18">
        <v>86400</v>
      </c>
      <c r="AY111" s="33">
        <f t="shared" si="39"/>
        <v>0</v>
      </c>
    </row>
    <row r="112" spans="1:51" x14ac:dyDescent="0.25">
      <c r="A112" s="29"/>
      <c r="B112" s="37"/>
      <c r="C112" s="77" t="s">
        <v>91</v>
      </c>
      <c r="D112" s="78"/>
      <c r="E112" s="79">
        <v>89</v>
      </c>
      <c r="F112" s="77">
        <v>86400</v>
      </c>
      <c r="G112" s="80">
        <f t="shared" si="40"/>
        <v>0</v>
      </c>
      <c r="H112" s="34">
        <v>59328</v>
      </c>
      <c r="I112" s="34">
        <f t="shared" si="41"/>
        <v>-59328</v>
      </c>
      <c r="J112" s="18"/>
      <c r="K112" s="36"/>
      <c r="L112" s="76">
        <v>0.02</v>
      </c>
      <c r="M112" s="76">
        <v>0.02</v>
      </c>
      <c r="N112" s="76"/>
      <c r="X112" s="90"/>
      <c r="Y112" s="90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127"/>
      <c r="AW112" s="31">
        <f t="shared" si="38"/>
        <v>0</v>
      </c>
      <c r="AX112" s="18">
        <v>86400</v>
      </c>
      <c r="AY112" s="33">
        <f t="shared" si="39"/>
        <v>0</v>
      </c>
    </row>
    <row r="113" spans="1:51" x14ac:dyDescent="0.25">
      <c r="A113" s="29"/>
      <c r="B113" s="37"/>
      <c r="C113" s="77" t="s">
        <v>92</v>
      </c>
      <c r="D113" s="78"/>
      <c r="E113" s="79">
        <v>89</v>
      </c>
      <c r="F113" s="77">
        <v>86400</v>
      </c>
      <c r="G113" s="80">
        <f t="shared" si="40"/>
        <v>0</v>
      </c>
      <c r="H113" s="34">
        <v>355968</v>
      </c>
      <c r="I113" s="34">
        <f t="shared" si="41"/>
        <v>-355968</v>
      </c>
      <c r="J113" s="18"/>
      <c r="K113" s="36"/>
      <c r="L113" s="76">
        <v>0.12</v>
      </c>
      <c r="M113" s="76">
        <v>0.12</v>
      </c>
      <c r="N113" s="76"/>
      <c r="X113" s="90"/>
      <c r="Y113" s="90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127"/>
      <c r="AW113" s="31">
        <f t="shared" si="38"/>
        <v>0</v>
      </c>
      <c r="AX113" s="18">
        <v>86400</v>
      </c>
      <c r="AY113" s="33">
        <f t="shared" si="39"/>
        <v>0</v>
      </c>
    </row>
    <row r="114" spans="1:51" x14ac:dyDescent="0.25">
      <c r="A114" s="29"/>
      <c r="B114" s="37"/>
      <c r="C114" s="77" t="s">
        <v>93</v>
      </c>
      <c r="D114" s="78"/>
      <c r="E114" s="79">
        <v>89</v>
      </c>
      <c r="F114" s="77">
        <v>86400</v>
      </c>
      <c r="G114" s="80">
        <f t="shared" si="40"/>
        <v>0</v>
      </c>
      <c r="H114" s="34">
        <v>14832</v>
      </c>
      <c r="I114" s="34">
        <f t="shared" si="41"/>
        <v>-14832</v>
      </c>
      <c r="J114" s="18"/>
      <c r="K114" s="36"/>
      <c r="L114" s="76">
        <v>5.0000000000000001E-3</v>
      </c>
      <c r="M114" s="76">
        <v>5.0000000000000001E-3</v>
      </c>
      <c r="N114" s="76"/>
      <c r="X114" s="90"/>
      <c r="Y114" s="90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127"/>
      <c r="AW114" s="31">
        <f t="shared" si="38"/>
        <v>0</v>
      </c>
      <c r="AX114" s="18">
        <v>86400</v>
      </c>
      <c r="AY114" s="33">
        <f t="shared" si="39"/>
        <v>0</v>
      </c>
    </row>
    <row r="115" spans="1:51" x14ac:dyDescent="0.25">
      <c r="A115" s="29"/>
      <c r="B115" s="37"/>
      <c r="C115" s="77" t="s">
        <v>94</v>
      </c>
      <c r="D115" s="78"/>
      <c r="E115" s="79">
        <v>89</v>
      </c>
      <c r="F115" s="77">
        <v>86400</v>
      </c>
      <c r="G115" s="80">
        <f t="shared" si="40"/>
        <v>0</v>
      </c>
      <c r="H115" s="34">
        <v>44496</v>
      </c>
      <c r="I115" s="34">
        <f t="shared" si="41"/>
        <v>-44496</v>
      </c>
      <c r="J115" s="18"/>
      <c r="K115" s="36"/>
      <c r="L115" s="76">
        <v>1.4999999999999999E-2</v>
      </c>
      <c r="M115" s="76">
        <v>1.4999999999999999E-2</v>
      </c>
      <c r="N115" s="76"/>
      <c r="X115" s="90"/>
      <c r="Y115" s="90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127"/>
      <c r="AW115" s="31">
        <f t="shared" si="38"/>
        <v>0</v>
      </c>
      <c r="AX115" s="18">
        <v>86400</v>
      </c>
      <c r="AY115" s="33">
        <f t="shared" si="39"/>
        <v>0</v>
      </c>
    </row>
    <row r="116" spans="1:51" x14ac:dyDescent="0.25">
      <c r="A116" s="29"/>
      <c r="B116" s="37"/>
      <c r="C116" s="77" t="s">
        <v>95</v>
      </c>
      <c r="D116" s="78"/>
      <c r="E116" s="79">
        <v>89</v>
      </c>
      <c r="F116" s="77">
        <v>86400</v>
      </c>
      <c r="G116" s="80">
        <f t="shared" si="40"/>
        <v>0</v>
      </c>
      <c r="H116" s="34">
        <v>59328</v>
      </c>
      <c r="I116" s="34">
        <f t="shared" si="41"/>
        <v>-59328</v>
      </c>
      <c r="J116" s="18"/>
      <c r="K116" s="36"/>
      <c r="L116" s="76">
        <v>0.02</v>
      </c>
      <c r="M116" s="76">
        <v>0.02</v>
      </c>
      <c r="N116" s="76"/>
      <c r="X116" s="90"/>
      <c r="Y116" s="90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127"/>
      <c r="AW116" s="31">
        <f t="shared" si="38"/>
        <v>0</v>
      </c>
      <c r="AX116" s="18">
        <v>86400</v>
      </c>
      <c r="AY116" s="33">
        <f t="shared" si="39"/>
        <v>0</v>
      </c>
    </row>
    <row r="117" spans="1:51" x14ac:dyDescent="0.25">
      <c r="A117" s="29"/>
      <c r="B117" s="37"/>
      <c r="C117" s="77" t="s">
        <v>96</v>
      </c>
      <c r="D117" s="78"/>
      <c r="E117" s="79">
        <v>89</v>
      </c>
      <c r="F117" s="77">
        <v>86400</v>
      </c>
      <c r="G117" s="80">
        <f t="shared" si="40"/>
        <v>0</v>
      </c>
      <c r="H117" s="34">
        <v>44496</v>
      </c>
      <c r="I117" s="34">
        <f t="shared" si="41"/>
        <v>-44496</v>
      </c>
      <c r="J117" s="18"/>
      <c r="K117" s="36"/>
      <c r="L117" s="76">
        <v>1.4999999999999999E-2</v>
      </c>
      <c r="M117" s="76">
        <v>1.4999999999999999E-2</v>
      </c>
      <c r="N117" s="76"/>
      <c r="X117" s="90"/>
      <c r="Y117" s="90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127"/>
      <c r="AW117" s="31">
        <f t="shared" si="38"/>
        <v>0</v>
      </c>
      <c r="AX117" s="18">
        <v>86400</v>
      </c>
      <c r="AY117" s="33">
        <f t="shared" si="39"/>
        <v>0</v>
      </c>
    </row>
    <row r="118" spans="1:51" x14ac:dyDescent="0.25">
      <c r="A118" s="29"/>
      <c r="B118" s="37"/>
      <c r="C118" s="77" t="s">
        <v>97</v>
      </c>
      <c r="D118" s="78"/>
      <c r="E118" s="79">
        <v>89</v>
      </c>
      <c r="F118" s="77">
        <v>86400</v>
      </c>
      <c r="G118" s="80">
        <f t="shared" si="40"/>
        <v>0</v>
      </c>
      <c r="H118" s="34">
        <v>444960</v>
      </c>
      <c r="I118" s="34">
        <f t="shared" si="41"/>
        <v>-444960</v>
      </c>
      <c r="J118" s="18"/>
      <c r="K118" s="36"/>
      <c r="L118" s="76">
        <v>0.15</v>
      </c>
      <c r="M118" s="76">
        <v>0.15</v>
      </c>
      <c r="N118" s="76"/>
      <c r="X118" s="90"/>
      <c r="Y118" s="90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127"/>
      <c r="AW118" s="31">
        <f t="shared" si="38"/>
        <v>0</v>
      </c>
      <c r="AX118" s="18">
        <v>86400</v>
      </c>
      <c r="AY118" s="33">
        <f t="shared" si="39"/>
        <v>0</v>
      </c>
    </row>
    <row r="119" spans="1:51" x14ac:dyDescent="0.25">
      <c r="A119" s="29"/>
      <c r="B119" s="37"/>
      <c r="C119" s="77" t="s">
        <v>98</v>
      </c>
      <c r="D119" s="78"/>
      <c r="E119" s="79">
        <v>89</v>
      </c>
      <c r="F119" s="77">
        <v>86400</v>
      </c>
      <c r="G119" s="80">
        <f t="shared" si="40"/>
        <v>0</v>
      </c>
      <c r="H119" s="34">
        <v>59328</v>
      </c>
      <c r="I119" s="34">
        <f t="shared" si="41"/>
        <v>-59328</v>
      </c>
      <c r="J119" s="18"/>
      <c r="K119" s="36"/>
      <c r="L119" s="76">
        <v>0.02</v>
      </c>
      <c r="M119" s="76">
        <v>0.02</v>
      </c>
      <c r="N119" s="76"/>
      <c r="X119" s="90"/>
      <c r="Y119" s="90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127"/>
      <c r="AW119" s="31">
        <f t="shared" si="38"/>
        <v>0</v>
      </c>
      <c r="AX119" s="18">
        <v>86400</v>
      </c>
      <c r="AY119" s="33">
        <f t="shared" si="39"/>
        <v>0</v>
      </c>
    </row>
    <row r="120" spans="1:51" x14ac:dyDescent="0.25">
      <c r="A120" s="29"/>
      <c r="B120" s="37"/>
      <c r="C120" s="77" t="s">
        <v>99</v>
      </c>
      <c r="D120" s="78"/>
      <c r="E120" s="79">
        <v>89</v>
      </c>
      <c r="F120" s="77">
        <v>86400</v>
      </c>
      <c r="G120" s="80">
        <f t="shared" si="40"/>
        <v>0</v>
      </c>
      <c r="H120" s="34">
        <v>593279.99999999988</v>
      </c>
      <c r="I120" s="34">
        <f t="shared" si="41"/>
        <v>-593279.99999999988</v>
      </c>
      <c r="J120" s="18"/>
      <c r="K120" s="36"/>
      <c r="L120" s="76">
        <v>0.2</v>
      </c>
      <c r="M120" s="76">
        <v>0.2</v>
      </c>
      <c r="N120" s="76"/>
      <c r="X120" s="90"/>
      <c r="Y120" s="90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127"/>
      <c r="AW120" s="31">
        <f t="shared" si="38"/>
        <v>0</v>
      </c>
      <c r="AX120" s="18">
        <v>86400</v>
      </c>
      <c r="AY120" s="33">
        <f t="shared" si="39"/>
        <v>0</v>
      </c>
    </row>
    <row r="121" spans="1:51" x14ac:dyDescent="0.25">
      <c r="A121" s="29"/>
      <c r="B121" s="37"/>
      <c r="C121" s="77" t="s">
        <v>100</v>
      </c>
      <c r="D121" s="78"/>
      <c r="E121" s="79">
        <v>89</v>
      </c>
      <c r="F121" s="77">
        <v>86400</v>
      </c>
      <c r="G121" s="80">
        <f t="shared" si="40"/>
        <v>0</v>
      </c>
      <c r="H121" s="34">
        <v>44496</v>
      </c>
      <c r="I121" s="34">
        <f t="shared" si="41"/>
        <v>-44496</v>
      </c>
      <c r="J121" s="18"/>
      <c r="K121" s="36"/>
      <c r="L121" s="76">
        <v>1.4999999999999999E-2</v>
      </c>
      <c r="M121" s="76">
        <v>1.4999999999999999E-2</v>
      </c>
      <c r="N121" s="76"/>
      <c r="X121" s="90"/>
      <c r="Y121" s="90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127"/>
      <c r="AW121" s="31">
        <f t="shared" si="38"/>
        <v>0</v>
      </c>
      <c r="AX121" s="18">
        <v>86400</v>
      </c>
      <c r="AY121" s="33">
        <f t="shared" si="39"/>
        <v>0</v>
      </c>
    </row>
    <row r="122" spans="1:51" x14ac:dyDescent="0.25">
      <c r="A122" s="29"/>
      <c r="B122" s="37"/>
      <c r="C122" s="77" t="s">
        <v>101</v>
      </c>
      <c r="D122" s="78"/>
      <c r="E122" s="79">
        <v>89</v>
      </c>
      <c r="F122" s="77">
        <v>86400</v>
      </c>
      <c r="G122" s="80">
        <f t="shared" si="40"/>
        <v>0</v>
      </c>
      <c r="H122" s="34">
        <v>543840.00000000012</v>
      </c>
      <c r="I122" s="34">
        <f>G122-H122</f>
        <v>-543840.00000000012</v>
      </c>
      <c r="J122" s="18"/>
      <c r="K122" s="36"/>
      <c r="L122" s="76">
        <v>0.2</v>
      </c>
      <c r="M122" s="76">
        <v>0.2</v>
      </c>
      <c r="N122" s="76"/>
      <c r="X122" s="90"/>
      <c r="Y122" s="90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127"/>
      <c r="AW122" s="31">
        <f t="shared" si="38"/>
        <v>0</v>
      </c>
      <c r="AX122" s="18">
        <v>86400</v>
      </c>
      <c r="AY122" s="33">
        <f t="shared" si="39"/>
        <v>0</v>
      </c>
    </row>
    <row r="123" spans="1:51" x14ac:dyDescent="0.25">
      <c r="A123" s="29"/>
      <c r="B123" s="37"/>
      <c r="C123" s="77" t="s">
        <v>102</v>
      </c>
      <c r="D123" s="78"/>
      <c r="E123" s="79">
        <v>89</v>
      </c>
      <c r="F123" s="77">
        <v>86400</v>
      </c>
      <c r="G123" s="80">
        <f t="shared" si="40"/>
        <v>0</v>
      </c>
      <c r="H123" s="34">
        <v>988799.99999999988</v>
      </c>
      <c r="I123" s="34">
        <f t="shared" si="41"/>
        <v>-988799.99999999988</v>
      </c>
      <c r="J123" s="18"/>
      <c r="K123" s="36"/>
      <c r="L123" s="76">
        <v>0.35</v>
      </c>
      <c r="M123" s="76">
        <v>0.35</v>
      </c>
      <c r="N123" s="76"/>
      <c r="X123" s="90"/>
      <c r="Y123" s="90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127"/>
      <c r="AW123" s="31">
        <f t="shared" si="38"/>
        <v>0</v>
      </c>
      <c r="AX123" s="18">
        <v>86400</v>
      </c>
      <c r="AY123" s="33">
        <f t="shared" si="39"/>
        <v>0</v>
      </c>
    </row>
    <row r="124" spans="1:51" x14ac:dyDescent="0.25">
      <c r="A124" s="29"/>
      <c r="B124" s="37"/>
      <c r="C124" s="77" t="s">
        <v>103</v>
      </c>
      <c r="D124" s="78"/>
      <c r="E124" s="79">
        <v>89</v>
      </c>
      <c r="F124" s="77">
        <v>86400</v>
      </c>
      <c r="G124" s="80">
        <f t="shared" si="40"/>
        <v>0</v>
      </c>
      <c r="H124" s="34">
        <v>1285439.9999999998</v>
      </c>
      <c r="I124" s="34">
        <f t="shared" si="41"/>
        <v>-1285439.9999999998</v>
      </c>
      <c r="J124" s="18"/>
      <c r="K124" s="36"/>
      <c r="L124" s="76">
        <v>0.3</v>
      </c>
      <c r="M124" s="76">
        <v>0.3</v>
      </c>
      <c r="N124" s="76"/>
      <c r="X124" s="90"/>
      <c r="Y124" s="90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127"/>
      <c r="AW124" s="31">
        <f t="shared" si="38"/>
        <v>0</v>
      </c>
      <c r="AX124" s="18">
        <v>86400</v>
      </c>
      <c r="AY124" s="33">
        <f t="shared" si="39"/>
        <v>0</v>
      </c>
    </row>
    <row r="125" spans="1:51" x14ac:dyDescent="0.25">
      <c r="A125" s="29"/>
      <c r="B125" s="37"/>
      <c r="C125" s="81" t="s">
        <v>104</v>
      </c>
      <c r="D125" s="82"/>
      <c r="E125" s="83">
        <v>89</v>
      </c>
      <c r="F125" s="84">
        <v>86400</v>
      </c>
      <c r="G125" s="85">
        <f t="shared" si="40"/>
        <v>0</v>
      </c>
      <c r="H125" s="34">
        <v>59328</v>
      </c>
      <c r="I125" s="34">
        <f t="shared" si="41"/>
        <v>-59328</v>
      </c>
      <c r="J125" s="18"/>
      <c r="K125" s="36"/>
      <c r="L125" s="76">
        <v>0.02</v>
      </c>
      <c r="M125" s="76">
        <v>0.02</v>
      </c>
      <c r="N125" s="76"/>
      <c r="X125" s="90"/>
      <c r="Y125" s="90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127"/>
      <c r="AW125" s="31">
        <f t="shared" si="38"/>
        <v>0</v>
      </c>
      <c r="AX125" s="18">
        <v>86400</v>
      </c>
      <c r="AY125" s="33">
        <f t="shared" si="39"/>
        <v>0</v>
      </c>
    </row>
    <row r="126" spans="1:51" x14ac:dyDescent="0.25">
      <c r="A126" s="29"/>
      <c r="B126" s="37"/>
      <c r="C126" s="81" t="s">
        <v>105</v>
      </c>
      <c r="D126" s="82"/>
      <c r="E126" s="83">
        <v>89</v>
      </c>
      <c r="F126" s="84">
        <v>86400</v>
      </c>
      <c r="G126" s="85">
        <f t="shared" si="40"/>
        <v>0</v>
      </c>
      <c r="H126" s="34">
        <v>29664</v>
      </c>
      <c r="I126" s="34">
        <f t="shared" si="41"/>
        <v>-29664</v>
      </c>
      <c r="J126" s="18"/>
      <c r="K126" s="36"/>
      <c r="L126" s="76">
        <v>0.01</v>
      </c>
      <c r="M126" s="76">
        <v>0.01</v>
      </c>
      <c r="N126" s="76"/>
      <c r="X126" s="90"/>
      <c r="Y126" s="90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127"/>
      <c r="AW126" s="31">
        <f t="shared" si="38"/>
        <v>0</v>
      </c>
      <c r="AX126" s="18">
        <v>86400</v>
      </c>
      <c r="AY126" s="33">
        <f t="shared" si="39"/>
        <v>0</v>
      </c>
    </row>
    <row r="127" spans="1:51" x14ac:dyDescent="0.25">
      <c r="A127" s="29"/>
      <c r="B127" s="37"/>
      <c r="C127" s="81" t="s">
        <v>106</v>
      </c>
      <c r="D127" s="82"/>
      <c r="E127" s="83">
        <v>89</v>
      </c>
      <c r="F127" s="84">
        <v>86400</v>
      </c>
      <c r="G127" s="85">
        <f t="shared" si="40"/>
        <v>0</v>
      </c>
      <c r="H127" s="34">
        <v>0</v>
      </c>
      <c r="I127" s="34">
        <f t="shared" si="41"/>
        <v>0</v>
      </c>
      <c r="J127" s="18"/>
      <c r="K127" s="36"/>
      <c r="L127" s="76">
        <v>0</v>
      </c>
      <c r="M127" s="76">
        <v>0</v>
      </c>
      <c r="N127" s="76"/>
      <c r="X127" s="90"/>
      <c r="Y127" s="90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127"/>
      <c r="AW127" s="31">
        <f t="shared" si="38"/>
        <v>0</v>
      </c>
      <c r="AX127" s="18">
        <v>86400</v>
      </c>
      <c r="AY127" s="33">
        <f t="shared" si="39"/>
        <v>0</v>
      </c>
    </row>
    <row r="128" spans="1:51" x14ac:dyDescent="0.25">
      <c r="A128" s="29"/>
      <c r="B128" s="37"/>
      <c r="C128" s="81" t="s">
        <v>107</v>
      </c>
      <c r="D128" s="82"/>
      <c r="E128" s="83">
        <v>89</v>
      </c>
      <c r="F128" s="84">
        <v>86400</v>
      </c>
      <c r="G128" s="85">
        <f t="shared" si="40"/>
        <v>0</v>
      </c>
      <c r="H128" s="34">
        <v>148319.99999999997</v>
      </c>
      <c r="I128" s="34">
        <f t="shared" si="41"/>
        <v>-148319.99999999997</v>
      </c>
      <c r="J128" s="18"/>
      <c r="K128" s="36"/>
      <c r="L128" s="76">
        <v>0.05</v>
      </c>
      <c r="M128" s="76">
        <v>0.05</v>
      </c>
      <c r="N128" s="76"/>
      <c r="X128" s="90"/>
      <c r="Y128" s="90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127"/>
      <c r="AW128" s="31">
        <f t="shared" si="38"/>
        <v>0</v>
      </c>
      <c r="AX128" s="18">
        <v>86400</v>
      </c>
      <c r="AY128" s="33">
        <f t="shared" si="39"/>
        <v>0</v>
      </c>
    </row>
    <row r="129" spans="1:51" x14ac:dyDescent="0.25">
      <c r="A129" s="29"/>
      <c r="B129" s="37"/>
      <c r="C129" s="81" t="s">
        <v>108</v>
      </c>
      <c r="D129" s="82"/>
      <c r="E129" s="83">
        <v>89</v>
      </c>
      <c r="F129" s="84">
        <v>86400</v>
      </c>
      <c r="G129" s="85">
        <f t="shared" si="40"/>
        <v>0</v>
      </c>
      <c r="H129" s="34">
        <v>0</v>
      </c>
      <c r="I129" s="34">
        <f t="shared" si="41"/>
        <v>0</v>
      </c>
      <c r="J129" s="18"/>
      <c r="K129" s="36"/>
      <c r="L129" s="76">
        <v>0</v>
      </c>
      <c r="M129" s="76">
        <v>0</v>
      </c>
      <c r="N129" s="76"/>
      <c r="X129" s="90"/>
      <c r="Y129" s="90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127"/>
      <c r="AW129" s="31">
        <f t="shared" si="38"/>
        <v>0</v>
      </c>
      <c r="AX129" s="18">
        <v>86400</v>
      </c>
      <c r="AY129" s="33">
        <f t="shared" si="39"/>
        <v>0</v>
      </c>
    </row>
    <row r="130" spans="1:51" x14ac:dyDescent="0.25">
      <c r="A130" s="29"/>
      <c r="B130" s="37"/>
      <c r="C130" s="81" t="s">
        <v>109</v>
      </c>
      <c r="D130" s="82"/>
      <c r="E130" s="83">
        <v>89</v>
      </c>
      <c r="F130" s="84">
        <v>86400</v>
      </c>
      <c r="G130" s="85">
        <f t="shared" si="40"/>
        <v>0</v>
      </c>
      <c r="H130" s="34">
        <v>0</v>
      </c>
      <c r="I130" s="34">
        <f t="shared" si="41"/>
        <v>0</v>
      </c>
      <c r="J130" s="18"/>
      <c r="K130" s="36"/>
      <c r="L130" s="76">
        <v>0</v>
      </c>
      <c r="M130" s="76">
        <v>0</v>
      </c>
      <c r="N130" s="76"/>
      <c r="X130" s="90"/>
      <c r="Y130" s="90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127"/>
      <c r="AW130" s="31">
        <f t="shared" si="38"/>
        <v>0</v>
      </c>
      <c r="AX130" s="18">
        <v>86400</v>
      </c>
      <c r="AY130" s="33">
        <f t="shared" si="39"/>
        <v>0</v>
      </c>
    </row>
    <row r="131" spans="1:51" x14ac:dyDescent="0.25">
      <c r="A131" s="29"/>
      <c r="B131" s="37"/>
      <c r="C131" s="81" t="s">
        <v>110</v>
      </c>
      <c r="D131" s="82"/>
      <c r="E131" s="83">
        <v>89</v>
      </c>
      <c r="F131" s="84">
        <v>86400</v>
      </c>
      <c r="G131" s="85">
        <f t="shared" si="40"/>
        <v>0</v>
      </c>
      <c r="H131" s="34">
        <v>59328</v>
      </c>
      <c r="I131" s="34">
        <f t="shared" si="41"/>
        <v>-59328</v>
      </c>
      <c r="J131" s="18"/>
      <c r="K131" s="36"/>
      <c r="L131" s="76">
        <v>0.02</v>
      </c>
      <c r="M131" s="76">
        <v>0.02</v>
      </c>
      <c r="N131" s="76"/>
      <c r="X131" s="90"/>
      <c r="Y131" s="90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127"/>
      <c r="AW131" s="31">
        <f t="shared" si="38"/>
        <v>0</v>
      </c>
      <c r="AX131" s="18">
        <v>86400</v>
      </c>
      <c r="AY131" s="33">
        <f t="shared" si="39"/>
        <v>0</v>
      </c>
    </row>
    <row r="132" spans="1:51" x14ac:dyDescent="0.25">
      <c r="A132" s="29"/>
      <c r="B132" s="37"/>
      <c r="C132" s="81" t="s">
        <v>111</v>
      </c>
      <c r="D132" s="82"/>
      <c r="E132" s="83">
        <v>89</v>
      </c>
      <c r="F132" s="84">
        <v>86400</v>
      </c>
      <c r="G132" s="85">
        <f t="shared" si="40"/>
        <v>0</v>
      </c>
      <c r="H132" s="34">
        <v>29664</v>
      </c>
      <c r="I132" s="34">
        <f t="shared" si="41"/>
        <v>-29664</v>
      </c>
      <c r="J132" s="18"/>
      <c r="K132" s="36"/>
      <c r="L132" s="76">
        <v>0.01</v>
      </c>
      <c r="M132" s="76">
        <v>0.01</v>
      </c>
      <c r="N132" s="76"/>
      <c r="X132" s="90"/>
      <c r="Y132" s="90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127"/>
      <c r="AW132" s="31">
        <f t="shared" si="38"/>
        <v>0</v>
      </c>
      <c r="AX132" s="18">
        <v>86400</v>
      </c>
      <c r="AY132" s="33">
        <f t="shared" si="39"/>
        <v>0</v>
      </c>
    </row>
    <row r="133" spans="1:51" x14ac:dyDescent="0.25">
      <c r="A133" s="29"/>
      <c r="B133" s="37"/>
      <c r="C133" s="81" t="s">
        <v>112</v>
      </c>
      <c r="D133" s="82"/>
      <c r="E133" s="83">
        <v>89</v>
      </c>
      <c r="F133" s="84">
        <v>86400</v>
      </c>
      <c r="G133" s="85">
        <f t="shared" si="40"/>
        <v>0</v>
      </c>
      <c r="H133" s="34">
        <v>0</v>
      </c>
      <c r="I133" s="34">
        <f t="shared" si="41"/>
        <v>0</v>
      </c>
      <c r="J133" s="18"/>
      <c r="K133" s="36"/>
      <c r="L133" s="76">
        <v>0</v>
      </c>
      <c r="M133" s="76">
        <v>0</v>
      </c>
      <c r="N133" s="76"/>
      <c r="X133" s="90"/>
      <c r="Y133" s="90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127"/>
      <c r="AW133" s="31">
        <f t="shared" ref="AW133:AW156" si="42">SUM(O133:AR133)</f>
        <v>0</v>
      </c>
      <c r="AX133" s="18">
        <v>86400</v>
      </c>
      <c r="AY133" s="33">
        <f t="shared" ref="AY133:AY156" si="43">AW133*AX133</f>
        <v>0</v>
      </c>
    </row>
    <row r="134" spans="1:51" x14ac:dyDescent="0.25">
      <c r="A134" s="29"/>
      <c r="B134" s="37"/>
      <c r="C134" s="81" t="s">
        <v>113</v>
      </c>
      <c r="D134" s="82"/>
      <c r="E134" s="83">
        <v>89</v>
      </c>
      <c r="F134" s="84">
        <v>86400</v>
      </c>
      <c r="G134" s="85">
        <f t="shared" si="40"/>
        <v>0</v>
      </c>
      <c r="H134" s="34">
        <v>296639.99999999994</v>
      </c>
      <c r="I134" s="34">
        <f t="shared" si="41"/>
        <v>-296639.99999999994</v>
      </c>
      <c r="J134" s="18"/>
      <c r="K134" s="36"/>
      <c r="L134" s="76">
        <v>0.1</v>
      </c>
      <c r="M134" s="76">
        <v>0.1</v>
      </c>
      <c r="N134" s="76"/>
      <c r="X134" s="90"/>
      <c r="Y134" s="90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127"/>
      <c r="AW134" s="31">
        <f t="shared" si="42"/>
        <v>0</v>
      </c>
      <c r="AX134" s="18">
        <v>86400</v>
      </c>
      <c r="AY134" s="33">
        <f t="shared" si="43"/>
        <v>0</v>
      </c>
    </row>
    <row r="135" spans="1:51" x14ac:dyDescent="0.25">
      <c r="A135" s="29"/>
      <c r="B135" s="37"/>
      <c r="C135" s="81" t="s">
        <v>114</v>
      </c>
      <c r="D135" s="82"/>
      <c r="E135" s="83">
        <v>89</v>
      </c>
      <c r="F135" s="84">
        <v>86400</v>
      </c>
      <c r="G135" s="85">
        <f t="shared" si="40"/>
        <v>0</v>
      </c>
      <c r="H135" s="34">
        <v>148319.99999999997</v>
      </c>
      <c r="I135" s="34">
        <f t="shared" si="41"/>
        <v>-148319.99999999997</v>
      </c>
      <c r="J135" s="18"/>
      <c r="K135" s="36"/>
      <c r="L135" s="76">
        <v>0.05</v>
      </c>
      <c r="M135" s="76">
        <v>0.05</v>
      </c>
      <c r="N135" s="76"/>
      <c r="X135" s="90"/>
      <c r="Y135" s="90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127"/>
      <c r="AW135" s="31">
        <f t="shared" si="42"/>
        <v>0</v>
      </c>
      <c r="AX135" s="18">
        <v>86400</v>
      </c>
      <c r="AY135" s="33">
        <f t="shared" si="43"/>
        <v>0</v>
      </c>
    </row>
    <row r="136" spans="1:51" x14ac:dyDescent="0.25">
      <c r="A136" s="29"/>
      <c r="B136" s="37"/>
      <c r="C136" s="81" t="s">
        <v>115</v>
      </c>
      <c r="D136" s="82"/>
      <c r="E136" s="83">
        <v>89</v>
      </c>
      <c r="F136" s="84">
        <v>86400</v>
      </c>
      <c r="G136" s="85">
        <f t="shared" si="40"/>
        <v>0</v>
      </c>
      <c r="H136" s="34">
        <v>0</v>
      </c>
      <c r="I136" s="34">
        <f t="shared" si="41"/>
        <v>0</v>
      </c>
      <c r="J136" s="18"/>
      <c r="K136" s="36"/>
      <c r="L136" s="76">
        <v>0</v>
      </c>
      <c r="M136" s="76">
        <v>0</v>
      </c>
      <c r="N136" s="76"/>
      <c r="X136" s="90"/>
      <c r="Y136" s="90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127"/>
      <c r="AW136" s="31">
        <f t="shared" si="42"/>
        <v>0</v>
      </c>
      <c r="AX136" s="18">
        <v>86400</v>
      </c>
      <c r="AY136" s="33">
        <f t="shared" si="43"/>
        <v>0</v>
      </c>
    </row>
    <row r="137" spans="1:51" x14ac:dyDescent="0.25">
      <c r="A137" s="29"/>
      <c r="B137" s="37"/>
      <c r="C137" s="81" t="s">
        <v>116</v>
      </c>
      <c r="D137" s="82"/>
      <c r="E137" s="83">
        <v>89</v>
      </c>
      <c r="F137" s="84">
        <v>86400</v>
      </c>
      <c r="G137" s="85">
        <f t="shared" si="40"/>
        <v>0</v>
      </c>
      <c r="H137" s="34">
        <v>0</v>
      </c>
      <c r="I137" s="34">
        <f t="shared" si="41"/>
        <v>0</v>
      </c>
      <c r="J137" s="18"/>
      <c r="K137" s="36"/>
      <c r="L137" s="76">
        <v>0</v>
      </c>
      <c r="M137" s="76">
        <v>0</v>
      </c>
      <c r="N137" s="76"/>
      <c r="X137" s="90"/>
      <c r="Y137" s="90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127"/>
      <c r="AW137" s="31">
        <f t="shared" si="42"/>
        <v>0</v>
      </c>
      <c r="AX137" s="18">
        <v>86400</v>
      </c>
      <c r="AY137" s="33">
        <f t="shared" si="43"/>
        <v>0</v>
      </c>
    </row>
    <row r="138" spans="1:51" x14ac:dyDescent="0.25">
      <c r="A138" s="29"/>
      <c r="B138" s="37"/>
      <c r="C138" s="86" t="s">
        <v>117</v>
      </c>
      <c r="D138" s="87"/>
      <c r="E138" s="88">
        <v>89</v>
      </c>
      <c r="F138" s="86">
        <v>86400</v>
      </c>
      <c r="G138" s="89">
        <f t="shared" si="40"/>
        <v>0</v>
      </c>
      <c r="H138" s="34">
        <v>88992</v>
      </c>
      <c r="I138" s="34">
        <f t="shared" si="41"/>
        <v>-88992</v>
      </c>
      <c r="J138" s="18"/>
      <c r="K138" s="36"/>
      <c r="L138" s="76">
        <v>0.03</v>
      </c>
      <c r="M138" s="76">
        <v>0.03</v>
      </c>
      <c r="N138" s="76"/>
      <c r="X138" s="90"/>
      <c r="Y138" s="90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127"/>
      <c r="AW138" s="31">
        <f t="shared" si="42"/>
        <v>0</v>
      </c>
      <c r="AX138" s="18">
        <v>86400</v>
      </c>
      <c r="AY138" s="33">
        <f t="shared" si="43"/>
        <v>0</v>
      </c>
    </row>
    <row r="139" spans="1:51" x14ac:dyDescent="0.25">
      <c r="A139" s="29"/>
      <c r="B139" s="37"/>
      <c r="C139" s="86" t="s">
        <v>118</v>
      </c>
      <c r="D139" s="87"/>
      <c r="E139" s="88">
        <v>89</v>
      </c>
      <c r="F139" s="86">
        <v>86400</v>
      </c>
      <c r="G139" s="89">
        <f t="shared" si="40"/>
        <v>0</v>
      </c>
      <c r="H139" s="34">
        <v>158207.99999999997</v>
      </c>
      <c r="I139" s="34">
        <f t="shared" si="41"/>
        <v>-158207.99999999997</v>
      </c>
      <c r="J139" s="18"/>
      <c r="K139" s="36"/>
      <c r="L139" s="76">
        <v>0.06</v>
      </c>
      <c r="M139" s="76">
        <v>0.06</v>
      </c>
      <c r="N139" s="76"/>
      <c r="X139" s="90"/>
      <c r="Y139" s="90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127"/>
      <c r="AW139" s="31">
        <f t="shared" si="42"/>
        <v>0</v>
      </c>
      <c r="AX139" s="18">
        <v>86400</v>
      </c>
      <c r="AY139" s="33">
        <f t="shared" si="43"/>
        <v>0</v>
      </c>
    </row>
    <row r="140" spans="1:51" x14ac:dyDescent="0.25">
      <c r="A140" s="29"/>
      <c r="B140" s="37"/>
      <c r="C140" s="86" t="s">
        <v>119</v>
      </c>
      <c r="D140" s="87"/>
      <c r="E140" s="88">
        <v>89</v>
      </c>
      <c r="F140" s="86">
        <v>86400</v>
      </c>
      <c r="G140" s="89">
        <f t="shared" si="40"/>
        <v>0</v>
      </c>
      <c r="H140" s="34">
        <v>158207.99999999997</v>
      </c>
      <c r="I140" s="34">
        <f t="shared" si="41"/>
        <v>-158207.99999999997</v>
      </c>
      <c r="J140" s="18"/>
      <c r="K140" s="36"/>
      <c r="L140" s="76">
        <v>0.06</v>
      </c>
      <c r="M140" s="76">
        <v>0.06</v>
      </c>
      <c r="N140" s="76"/>
      <c r="X140" s="90"/>
      <c r="Y140" s="90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127"/>
      <c r="AW140" s="31">
        <f t="shared" si="42"/>
        <v>0</v>
      </c>
      <c r="AX140" s="18">
        <v>86400</v>
      </c>
      <c r="AY140" s="33">
        <f t="shared" si="43"/>
        <v>0</v>
      </c>
    </row>
    <row r="141" spans="1:51" x14ac:dyDescent="0.25">
      <c r="A141" s="29"/>
      <c r="B141" s="37"/>
      <c r="C141" s="86" t="s">
        <v>120</v>
      </c>
      <c r="D141" s="87"/>
      <c r="E141" s="88">
        <v>89</v>
      </c>
      <c r="F141" s="86">
        <v>86400</v>
      </c>
      <c r="G141" s="89">
        <f t="shared" si="40"/>
        <v>0</v>
      </c>
      <c r="H141" s="34">
        <v>0</v>
      </c>
      <c r="I141" s="34">
        <f t="shared" si="41"/>
        <v>0</v>
      </c>
      <c r="J141" s="18"/>
      <c r="K141" s="36"/>
      <c r="L141" s="76">
        <v>0</v>
      </c>
      <c r="M141" s="76">
        <v>0</v>
      </c>
      <c r="N141" s="76"/>
      <c r="X141" s="90"/>
      <c r="Y141" s="90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127"/>
      <c r="AW141" s="31">
        <f t="shared" si="42"/>
        <v>0</v>
      </c>
      <c r="AX141" s="18">
        <v>86400</v>
      </c>
      <c r="AY141" s="33">
        <f t="shared" si="43"/>
        <v>0</v>
      </c>
    </row>
    <row r="142" spans="1:51" x14ac:dyDescent="0.25">
      <c r="A142" s="29"/>
      <c r="B142" s="37"/>
      <c r="C142" s="86" t="s">
        <v>121</v>
      </c>
      <c r="D142" s="87"/>
      <c r="E142" s="88">
        <v>89</v>
      </c>
      <c r="F142" s="86">
        <v>86400</v>
      </c>
      <c r="G142" s="89">
        <f t="shared" si="40"/>
        <v>0</v>
      </c>
      <c r="H142" s="34">
        <v>0</v>
      </c>
      <c r="I142" s="34">
        <f t="shared" si="41"/>
        <v>0</v>
      </c>
      <c r="J142" s="18"/>
      <c r="K142" s="36"/>
      <c r="L142" s="76">
        <v>0</v>
      </c>
      <c r="M142" s="76">
        <v>0</v>
      </c>
      <c r="N142" s="76"/>
      <c r="X142" s="90"/>
      <c r="Y142" s="90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127"/>
      <c r="AW142" s="31">
        <f t="shared" si="42"/>
        <v>0</v>
      </c>
      <c r="AX142" s="18">
        <v>86400</v>
      </c>
      <c r="AY142" s="33">
        <f t="shared" si="43"/>
        <v>0</v>
      </c>
    </row>
    <row r="143" spans="1:51" x14ac:dyDescent="0.25">
      <c r="A143" s="29"/>
      <c r="B143" s="37"/>
      <c r="C143" s="86" t="s">
        <v>122</v>
      </c>
      <c r="D143" s="87"/>
      <c r="E143" s="88">
        <v>89</v>
      </c>
      <c r="F143" s="86">
        <v>86400</v>
      </c>
      <c r="G143" s="89">
        <f t="shared" si="40"/>
        <v>0</v>
      </c>
      <c r="H143" s="34">
        <v>0</v>
      </c>
      <c r="I143" s="34">
        <f t="shared" si="41"/>
        <v>0</v>
      </c>
      <c r="J143" s="18"/>
      <c r="K143" s="36"/>
      <c r="L143" s="76">
        <v>0</v>
      </c>
      <c r="M143" s="76">
        <v>0</v>
      </c>
      <c r="N143" s="76"/>
      <c r="X143" s="90"/>
      <c r="Y143" s="90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127"/>
      <c r="AW143" s="31">
        <f t="shared" si="42"/>
        <v>0</v>
      </c>
      <c r="AX143" s="18">
        <v>86400</v>
      </c>
      <c r="AY143" s="33">
        <f t="shared" si="43"/>
        <v>0</v>
      </c>
    </row>
    <row r="144" spans="1:51" x14ac:dyDescent="0.25">
      <c r="A144" s="29"/>
      <c r="B144" s="37"/>
      <c r="C144" s="86" t="s">
        <v>123</v>
      </c>
      <c r="D144" s="87"/>
      <c r="E144" s="88">
        <v>89</v>
      </c>
      <c r="F144" s="86">
        <v>86400</v>
      </c>
      <c r="G144" s="89">
        <f t="shared" si="40"/>
        <v>0</v>
      </c>
      <c r="H144" s="34">
        <v>29664</v>
      </c>
      <c r="I144" s="34">
        <f t="shared" si="41"/>
        <v>-29664</v>
      </c>
      <c r="J144" s="18"/>
      <c r="K144" s="36"/>
      <c r="L144" s="76">
        <v>0.01</v>
      </c>
      <c r="M144" s="76">
        <v>0.01</v>
      </c>
      <c r="N144" s="76"/>
      <c r="X144" s="90"/>
      <c r="Y144" s="90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127"/>
      <c r="AW144" s="31">
        <f t="shared" si="42"/>
        <v>0</v>
      </c>
      <c r="AX144" s="18">
        <v>86400</v>
      </c>
      <c r="AY144" s="33">
        <f t="shared" si="43"/>
        <v>0</v>
      </c>
    </row>
    <row r="145" spans="1:51" x14ac:dyDescent="0.25">
      <c r="A145" s="29"/>
      <c r="B145" s="37"/>
      <c r="C145" s="86" t="s">
        <v>124</v>
      </c>
      <c r="D145" s="87"/>
      <c r="E145" s="88">
        <v>89</v>
      </c>
      <c r="F145" s="86">
        <v>86400</v>
      </c>
      <c r="G145" s="89">
        <f t="shared" si="40"/>
        <v>0</v>
      </c>
      <c r="H145" s="34">
        <v>29664</v>
      </c>
      <c r="I145" s="34">
        <f t="shared" si="41"/>
        <v>-29664</v>
      </c>
      <c r="J145" s="18"/>
      <c r="K145" s="36"/>
      <c r="L145" s="76">
        <v>0.01</v>
      </c>
      <c r="M145" s="76">
        <v>0.01</v>
      </c>
      <c r="N145" s="76"/>
      <c r="X145" s="90"/>
      <c r="Y145" s="90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127"/>
      <c r="AW145" s="31">
        <f t="shared" si="42"/>
        <v>0</v>
      </c>
      <c r="AX145" s="18">
        <v>86400</v>
      </c>
      <c r="AY145" s="33">
        <f t="shared" si="43"/>
        <v>0</v>
      </c>
    </row>
    <row r="146" spans="1:51" x14ac:dyDescent="0.25">
      <c r="A146" s="29"/>
      <c r="B146" s="37"/>
      <c r="C146" s="86" t="s">
        <v>125</v>
      </c>
      <c r="D146" s="87"/>
      <c r="E146" s="88">
        <v>89</v>
      </c>
      <c r="F146" s="86">
        <v>86400</v>
      </c>
      <c r="G146" s="89">
        <f>D146*E146*F146</f>
        <v>0</v>
      </c>
      <c r="H146" s="34">
        <v>88992</v>
      </c>
      <c r="I146" s="34">
        <f>G146-H146</f>
        <v>-88992</v>
      </c>
      <c r="J146" s="18"/>
      <c r="K146" s="36"/>
      <c r="L146" s="90">
        <v>0.03</v>
      </c>
      <c r="M146" s="90">
        <v>0.03</v>
      </c>
      <c r="N146" s="90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127"/>
      <c r="AW146" s="31">
        <f t="shared" si="42"/>
        <v>0</v>
      </c>
      <c r="AX146" s="18">
        <v>86400</v>
      </c>
      <c r="AY146" s="33">
        <f t="shared" si="43"/>
        <v>0</v>
      </c>
    </row>
    <row r="147" spans="1:51" x14ac:dyDescent="0.25">
      <c r="A147" s="29"/>
      <c r="B147" s="37"/>
      <c r="C147" s="86" t="s">
        <v>126</v>
      </c>
      <c r="D147" s="87"/>
      <c r="E147" s="88">
        <v>89</v>
      </c>
      <c r="F147" s="86">
        <v>86400</v>
      </c>
      <c r="G147" s="89">
        <f t="shared" si="40"/>
        <v>0</v>
      </c>
      <c r="H147" s="34">
        <v>0</v>
      </c>
      <c r="I147" s="34">
        <f t="shared" si="41"/>
        <v>0</v>
      </c>
      <c r="J147" s="18"/>
      <c r="K147" s="36"/>
      <c r="L147" s="90">
        <v>0</v>
      </c>
      <c r="M147" s="90">
        <v>0</v>
      </c>
      <c r="N147" s="90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127"/>
      <c r="AW147" s="31">
        <f t="shared" si="42"/>
        <v>0</v>
      </c>
      <c r="AX147" s="18">
        <v>86400</v>
      </c>
      <c r="AY147" s="33">
        <f t="shared" si="43"/>
        <v>0</v>
      </c>
    </row>
    <row r="148" spans="1:51" x14ac:dyDescent="0.25">
      <c r="A148" s="29"/>
      <c r="B148" s="37"/>
      <c r="C148" s="86" t="s">
        <v>127</v>
      </c>
      <c r="D148" s="87"/>
      <c r="E148" s="88">
        <v>89</v>
      </c>
      <c r="F148" s="86">
        <v>86400</v>
      </c>
      <c r="G148" s="89">
        <f t="shared" si="40"/>
        <v>0</v>
      </c>
      <c r="H148" s="34">
        <v>0</v>
      </c>
      <c r="I148" s="34">
        <f t="shared" si="41"/>
        <v>0</v>
      </c>
      <c r="J148" s="18"/>
      <c r="K148" s="36"/>
      <c r="L148" s="90">
        <v>0</v>
      </c>
      <c r="M148" s="90">
        <v>0</v>
      </c>
      <c r="N148" s="90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127"/>
      <c r="AW148" s="31">
        <f t="shared" si="42"/>
        <v>0</v>
      </c>
      <c r="AX148" s="18">
        <v>86400</v>
      </c>
      <c r="AY148" s="33">
        <f t="shared" si="43"/>
        <v>0</v>
      </c>
    </row>
    <row r="149" spans="1:51" x14ac:dyDescent="0.25">
      <c r="A149" s="104"/>
      <c r="B149" s="37"/>
      <c r="C149" s="105"/>
      <c r="D149" s="106"/>
      <c r="E149" s="88"/>
      <c r="F149" s="86"/>
      <c r="G149" s="89"/>
      <c r="H149" s="34"/>
      <c r="I149" s="34"/>
      <c r="J149" s="18"/>
      <c r="K149" s="36"/>
      <c r="L149" s="90"/>
      <c r="M149" s="90"/>
      <c r="N149" s="90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127"/>
      <c r="AW149" s="31"/>
    </row>
    <row r="150" spans="1:51" s="18" customFormat="1" ht="15.75" thickBot="1" x14ac:dyDescent="0.3">
      <c r="A150" s="91"/>
      <c r="B150" s="43"/>
      <c r="C150" s="44" t="s">
        <v>155</v>
      </c>
      <c r="D150" s="45">
        <f>SUM(D94:D148)</f>
        <v>0</v>
      </c>
      <c r="E150" s="44"/>
      <c r="F150" s="44"/>
      <c r="G150" s="46"/>
      <c r="H150" s="48"/>
      <c r="I150" s="48"/>
      <c r="J150" s="44"/>
      <c r="K150" s="49">
        <f>SUM(G43:G148)</f>
        <v>190435968</v>
      </c>
      <c r="L150" s="113">
        <f t="shared" ref="L150:M150" si="44">SUM(L94:L148)</f>
        <v>3.1799999999999984</v>
      </c>
      <c r="M150" s="113">
        <f t="shared" si="44"/>
        <v>3.1799999999999984</v>
      </c>
      <c r="N150" s="110">
        <f>86400*SUM(O150:AS150)</f>
        <v>0</v>
      </c>
      <c r="O150" s="124">
        <f>O43-SUM(O45:O55)+SUM(O57:O149)</f>
        <v>0</v>
      </c>
      <c r="P150" s="124">
        <f t="shared" ref="P150:AH150" si="45">P43-SUM(P45:P55)+SUM(P57:P149)</f>
        <v>0</v>
      </c>
      <c r="Q150" s="124">
        <f t="shared" si="45"/>
        <v>0</v>
      </c>
      <c r="R150" s="124">
        <f t="shared" si="45"/>
        <v>0</v>
      </c>
      <c r="S150" s="124">
        <f t="shared" si="45"/>
        <v>0</v>
      </c>
      <c r="T150" s="124">
        <f t="shared" si="45"/>
        <v>0</v>
      </c>
      <c r="U150" s="124">
        <f t="shared" si="45"/>
        <v>0</v>
      </c>
      <c r="V150" s="124">
        <f t="shared" si="45"/>
        <v>0</v>
      </c>
      <c r="W150" s="124">
        <f t="shared" si="45"/>
        <v>0</v>
      </c>
      <c r="X150" s="124">
        <f t="shared" si="45"/>
        <v>0</v>
      </c>
      <c r="Y150" s="124">
        <f t="shared" si="45"/>
        <v>0</v>
      </c>
      <c r="Z150" s="124">
        <f t="shared" si="45"/>
        <v>0</v>
      </c>
      <c r="AA150" s="124">
        <f t="shared" si="45"/>
        <v>0</v>
      </c>
      <c r="AB150" s="124">
        <f t="shared" si="45"/>
        <v>0</v>
      </c>
      <c r="AC150" s="124">
        <f t="shared" si="45"/>
        <v>0</v>
      </c>
      <c r="AD150" s="124">
        <f t="shared" si="45"/>
        <v>0</v>
      </c>
      <c r="AE150" s="124">
        <f t="shared" si="45"/>
        <v>0</v>
      </c>
      <c r="AF150" s="124">
        <f t="shared" si="45"/>
        <v>0</v>
      </c>
      <c r="AG150" s="124">
        <f t="shared" si="45"/>
        <v>0</v>
      </c>
      <c r="AH150" s="124">
        <f t="shared" si="45"/>
        <v>0</v>
      </c>
      <c r="AI150" s="124">
        <f>AI43-SUM(AI45:AI55)+SUM(AI57:AI149)</f>
        <v>0</v>
      </c>
      <c r="AJ150" s="124">
        <f t="shared" ref="AJ150" si="46">AJ43-SUM(AJ45:AJ55)+SUM(AJ57:AJ149)</f>
        <v>0</v>
      </c>
      <c r="AK150" s="124">
        <f t="shared" ref="AK150" si="47">AK43-SUM(AK45:AK55)+SUM(AK57:AK149)</f>
        <v>0</v>
      </c>
      <c r="AL150" s="124">
        <f t="shared" ref="AL150" si="48">AL43-SUM(AL45:AL55)+SUM(AL57:AL149)</f>
        <v>0</v>
      </c>
      <c r="AM150" s="124">
        <f t="shared" ref="AM150" si="49">AM43-SUM(AM45:AM55)+SUM(AM57:AM149)</f>
        <v>0</v>
      </c>
      <c r="AN150" s="124">
        <f t="shared" ref="AN150" si="50">AN43-SUM(AN45:AN55)+SUM(AN57:AN149)</f>
        <v>0</v>
      </c>
      <c r="AO150" s="124">
        <f t="shared" ref="AO150" si="51">AO43-SUM(AO45:AO55)+SUM(AO57:AO149)</f>
        <v>0</v>
      </c>
      <c r="AP150" s="124">
        <f t="shared" ref="AP150" si="52">AP43-SUM(AP45:AP55)+SUM(AP57:AP149)</f>
        <v>0</v>
      </c>
      <c r="AQ150" s="124">
        <f t="shared" ref="AQ150" si="53">AQ43-SUM(AQ45:AQ55)+SUM(AQ57:AQ149)</f>
        <v>0</v>
      </c>
      <c r="AR150" s="124">
        <f t="shared" ref="AR150" si="54">AR43-SUM(AR45:AR55)+SUM(AR57:AR149)</f>
        <v>0</v>
      </c>
      <c r="AS150" s="125">
        <f t="shared" ref="AS150" si="55">AS43-SUM(AS45:AS55)+SUM(AS57:AS149)</f>
        <v>0</v>
      </c>
      <c r="AW150" s="31">
        <f t="shared" si="42"/>
        <v>0</v>
      </c>
      <c r="AX150" s="18">
        <v>86400</v>
      </c>
      <c r="AY150" s="33">
        <f t="shared" si="43"/>
        <v>0</v>
      </c>
    </row>
    <row r="151" spans="1:51" s="18" customFormat="1" ht="16.5" thickTop="1" thickBot="1" x14ac:dyDescent="0.3">
      <c r="A151" s="29"/>
      <c r="D151" s="31"/>
      <c r="G151" s="33"/>
      <c r="H151" s="51"/>
      <c r="I151" s="51"/>
      <c r="K151" s="33"/>
      <c r="L151" s="64"/>
      <c r="M151" s="16"/>
      <c r="N151" s="16"/>
      <c r="O151" s="90"/>
      <c r="P151" s="90"/>
      <c r="Q151" s="90"/>
      <c r="R151" s="90"/>
      <c r="S151" s="90"/>
      <c r="T151" s="90"/>
      <c r="U151" s="90"/>
      <c r="V151" s="90"/>
      <c r="W151" s="90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W151" s="31"/>
      <c r="AY151" s="33"/>
    </row>
    <row r="152" spans="1:51" ht="15.75" thickTop="1" x14ac:dyDescent="0.25">
      <c r="A152" s="29"/>
      <c r="B152" s="52" t="s">
        <v>128</v>
      </c>
      <c r="C152" s="55" t="s">
        <v>129</v>
      </c>
      <c r="D152" s="22">
        <v>0.26</v>
      </c>
      <c r="E152" s="92">
        <v>24</v>
      </c>
      <c r="F152" s="24">
        <v>86400</v>
      </c>
      <c r="G152" s="25">
        <f>D152*E152*F152</f>
        <v>539136</v>
      </c>
      <c r="H152" s="26">
        <v>359424</v>
      </c>
      <c r="I152" s="26">
        <f t="shared" si="41"/>
        <v>179712</v>
      </c>
      <c r="J152" s="24"/>
      <c r="K152" s="93"/>
      <c r="L152" s="107"/>
      <c r="M152" s="107"/>
      <c r="N152" s="107"/>
      <c r="O152" s="121"/>
      <c r="P152" s="121"/>
      <c r="Q152" s="121"/>
      <c r="R152" s="121"/>
      <c r="S152" s="121"/>
      <c r="T152" s="121"/>
      <c r="U152" s="121"/>
      <c r="V152" s="121"/>
      <c r="W152" s="121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126"/>
      <c r="AW152" s="31">
        <f t="shared" si="42"/>
        <v>0</v>
      </c>
      <c r="AX152" s="18">
        <v>86400</v>
      </c>
      <c r="AY152" s="33">
        <f t="shared" si="43"/>
        <v>0</v>
      </c>
    </row>
    <row r="153" spans="1:51" x14ac:dyDescent="0.25">
      <c r="A153" s="29"/>
      <c r="B153" s="37"/>
      <c r="C153" s="41" t="s">
        <v>130</v>
      </c>
      <c r="D153" s="31">
        <v>0.25</v>
      </c>
      <c r="E153" s="94">
        <v>13</v>
      </c>
      <c r="F153" s="18">
        <v>86400</v>
      </c>
      <c r="G153" s="33">
        <f>D153*E153*F153</f>
        <v>280800</v>
      </c>
      <c r="H153" s="34">
        <v>302400</v>
      </c>
      <c r="I153" s="34">
        <f t="shared" si="41"/>
        <v>-21600</v>
      </c>
      <c r="J153" s="35"/>
      <c r="K153" s="95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127"/>
      <c r="AW153" s="31">
        <f t="shared" si="42"/>
        <v>0</v>
      </c>
      <c r="AX153" s="18">
        <v>86400</v>
      </c>
      <c r="AY153" s="33">
        <f t="shared" si="43"/>
        <v>0</v>
      </c>
    </row>
    <row r="154" spans="1:51" x14ac:dyDescent="0.25">
      <c r="A154" s="104"/>
      <c r="B154" s="37"/>
      <c r="C154" s="41" t="s">
        <v>131</v>
      </c>
      <c r="D154" s="31">
        <v>0.24</v>
      </c>
      <c r="E154" s="94"/>
      <c r="F154" s="18"/>
      <c r="G154" s="33"/>
      <c r="H154" s="34"/>
      <c r="I154" s="34"/>
      <c r="J154" s="35"/>
      <c r="K154" s="95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127"/>
      <c r="AW154" s="31">
        <f t="shared" si="42"/>
        <v>0</v>
      </c>
      <c r="AX154" s="18">
        <v>86400</v>
      </c>
      <c r="AY154" s="33">
        <f t="shared" si="43"/>
        <v>0</v>
      </c>
    </row>
    <row r="155" spans="1:51" x14ac:dyDescent="0.25">
      <c r="A155" s="104"/>
      <c r="B155" s="37"/>
      <c r="C155" s="41"/>
      <c r="D155" s="31"/>
      <c r="E155" s="94"/>
      <c r="F155" s="18"/>
      <c r="G155" s="33"/>
      <c r="H155" s="34"/>
      <c r="I155" s="34"/>
      <c r="J155" s="35"/>
      <c r="K155" s="95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127"/>
      <c r="AW155" s="31"/>
    </row>
    <row r="156" spans="1:51" s="18" customFormat="1" ht="15.75" thickBot="1" x14ac:dyDescent="0.3">
      <c r="A156" s="91"/>
      <c r="B156" s="43"/>
      <c r="C156" s="58" t="s">
        <v>155</v>
      </c>
      <c r="D156" s="45"/>
      <c r="E156" s="96">
        <v>4</v>
      </c>
      <c r="F156" s="44">
        <v>86400</v>
      </c>
      <c r="G156" s="46">
        <f>D156*E156*F156</f>
        <v>0</v>
      </c>
      <c r="H156" s="60">
        <v>103679.99999999999</v>
      </c>
      <c r="I156" s="60">
        <f t="shared" si="41"/>
        <v>-103679.99999999999</v>
      </c>
      <c r="J156" s="97"/>
      <c r="K156" s="49">
        <f>SUM(G152:G156)</f>
        <v>819936</v>
      </c>
      <c r="L156" s="109"/>
      <c r="M156" s="110"/>
      <c r="N156" s="110">
        <f>86400*SUM(O156:AS156)</f>
        <v>0</v>
      </c>
      <c r="O156" s="124">
        <f>O49-SUM(O51:O61)+SUM(O63:O155)</f>
        <v>0</v>
      </c>
      <c r="P156" s="124">
        <f>SUM(O152:O155)</f>
        <v>0</v>
      </c>
      <c r="Q156" s="124">
        <f t="shared" ref="Q156:AS156" si="56">SUM(P152:P155)</f>
        <v>0</v>
      </c>
      <c r="R156" s="124">
        <f t="shared" si="56"/>
        <v>0</v>
      </c>
      <c r="S156" s="124">
        <f t="shared" si="56"/>
        <v>0</v>
      </c>
      <c r="T156" s="124">
        <f t="shared" si="56"/>
        <v>0</v>
      </c>
      <c r="U156" s="124">
        <f t="shared" si="56"/>
        <v>0</v>
      </c>
      <c r="V156" s="124">
        <f t="shared" si="56"/>
        <v>0</v>
      </c>
      <c r="W156" s="124">
        <f t="shared" si="56"/>
        <v>0</v>
      </c>
      <c r="X156" s="124">
        <f t="shared" si="56"/>
        <v>0</v>
      </c>
      <c r="Y156" s="124">
        <f t="shared" si="56"/>
        <v>0</v>
      </c>
      <c r="Z156" s="124">
        <f t="shared" si="56"/>
        <v>0</v>
      </c>
      <c r="AA156" s="124">
        <f t="shared" si="56"/>
        <v>0</v>
      </c>
      <c r="AB156" s="124">
        <f t="shared" si="56"/>
        <v>0</v>
      </c>
      <c r="AC156" s="124">
        <f t="shared" si="56"/>
        <v>0</v>
      </c>
      <c r="AD156" s="124">
        <f t="shared" si="56"/>
        <v>0</v>
      </c>
      <c r="AE156" s="124">
        <f t="shared" si="56"/>
        <v>0</v>
      </c>
      <c r="AF156" s="124">
        <f t="shared" si="56"/>
        <v>0</v>
      </c>
      <c r="AG156" s="124">
        <f t="shared" si="56"/>
        <v>0</v>
      </c>
      <c r="AH156" s="124">
        <f t="shared" si="56"/>
        <v>0</v>
      </c>
      <c r="AI156" s="124">
        <f t="shared" si="56"/>
        <v>0</v>
      </c>
      <c r="AJ156" s="124">
        <f t="shared" si="56"/>
        <v>0</v>
      </c>
      <c r="AK156" s="124">
        <f t="shared" si="56"/>
        <v>0</v>
      </c>
      <c r="AL156" s="124">
        <f t="shared" si="56"/>
        <v>0</v>
      </c>
      <c r="AM156" s="124">
        <f t="shared" si="56"/>
        <v>0</v>
      </c>
      <c r="AN156" s="124">
        <f t="shared" si="56"/>
        <v>0</v>
      </c>
      <c r="AO156" s="124">
        <f t="shared" si="56"/>
        <v>0</v>
      </c>
      <c r="AP156" s="124">
        <f t="shared" si="56"/>
        <v>0</v>
      </c>
      <c r="AQ156" s="124">
        <f t="shared" si="56"/>
        <v>0</v>
      </c>
      <c r="AR156" s="124">
        <f t="shared" si="56"/>
        <v>0</v>
      </c>
      <c r="AS156" s="125">
        <f t="shared" si="56"/>
        <v>0</v>
      </c>
      <c r="AW156" s="31">
        <f t="shared" si="42"/>
        <v>0</v>
      </c>
      <c r="AX156" s="18">
        <v>86400</v>
      </c>
      <c r="AY156" s="33">
        <f t="shared" si="43"/>
        <v>0</v>
      </c>
    </row>
    <row r="157" spans="1:51" ht="15.75" thickTop="1" x14ac:dyDescent="0.25">
      <c r="I157" s="51"/>
      <c r="K157" s="12"/>
      <c r="AW157" s="31"/>
    </row>
    <row r="158" spans="1:51" x14ac:dyDescent="0.25">
      <c r="A158" s="99" t="s">
        <v>132</v>
      </c>
      <c r="G158" s="63">
        <f>SUM(G1:G157)</f>
        <v>352346630.40000004</v>
      </c>
      <c r="H158" s="100"/>
      <c r="I158" s="51"/>
      <c r="K158" s="63">
        <f>SUM(K1:K156)</f>
        <v>352346630.39999998</v>
      </c>
      <c r="L158" s="50"/>
      <c r="N158" s="16">
        <f>N156+N150+N39+N22+N10</f>
        <v>0</v>
      </c>
      <c r="O158" s="90">
        <f t="shared" ref="O158:AS158" si="57">O156+O150+O39+O22+O10</f>
        <v>0</v>
      </c>
      <c r="P158" s="90">
        <f t="shared" si="57"/>
        <v>0</v>
      </c>
      <c r="Q158" s="90">
        <f t="shared" si="57"/>
        <v>0</v>
      </c>
      <c r="R158" s="90">
        <f t="shared" si="57"/>
        <v>0</v>
      </c>
      <c r="S158" s="90">
        <f t="shared" si="57"/>
        <v>0</v>
      </c>
      <c r="T158" s="90">
        <f t="shared" si="57"/>
        <v>0</v>
      </c>
      <c r="U158" s="90">
        <f t="shared" si="57"/>
        <v>0</v>
      </c>
      <c r="V158" s="90">
        <f t="shared" si="57"/>
        <v>0</v>
      </c>
      <c r="W158" s="90">
        <f t="shared" si="57"/>
        <v>0</v>
      </c>
      <c r="X158" s="90">
        <f t="shared" si="57"/>
        <v>0</v>
      </c>
      <c r="Y158" s="90">
        <f t="shared" si="57"/>
        <v>0</v>
      </c>
      <c r="Z158" s="90">
        <f t="shared" si="57"/>
        <v>0</v>
      </c>
      <c r="AA158" s="90">
        <f t="shared" si="57"/>
        <v>0</v>
      </c>
      <c r="AB158" s="90">
        <f t="shared" si="57"/>
        <v>0</v>
      </c>
      <c r="AC158" s="90">
        <f t="shared" si="57"/>
        <v>0</v>
      </c>
      <c r="AD158" s="90">
        <f t="shared" si="57"/>
        <v>0</v>
      </c>
      <c r="AE158" s="90">
        <f t="shared" si="57"/>
        <v>0</v>
      </c>
      <c r="AF158" s="90">
        <f t="shared" si="57"/>
        <v>0</v>
      </c>
      <c r="AG158" s="90">
        <f t="shared" si="57"/>
        <v>0</v>
      </c>
      <c r="AH158" s="90">
        <f t="shared" si="57"/>
        <v>0</v>
      </c>
      <c r="AI158" s="90">
        <f t="shared" si="57"/>
        <v>0</v>
      </c>
      <c r="AJ158" s="90">
        <f t="shared" si="57"/>
        <v>0</v>
      </c>
      <c r="AK158" s="90">
        <f t="shared" si="57"/>
        <v>0</v>
      </c>
      <c r="AL158" s="90">
        <f t="shared" si="57"/>
        <v>0</v>
      </c>
      <c r="AM158" s="90">
        <f t="shared" si="57"/>
        <v>0</v>
      </c>
      <c r="AN158" s="90">
        <f t="shared" si="57"/>
        <v>0</v>
      </c>
      <c r="AO158" s="90">
        <f t="shared" si="57"/>
        <v>0</v>
      </c>
      <c r="AP158" s="90">
        <f t="shared" si="57"/>
        <v>0</v>
      </c>
      <c r="AQ158" s="90">
        <f t="shared" si="57"/>
        <v>0</v>
      </c>
      <c r="AR158" s="90">
        <f t="shared" si="57"/>
        <v>0</v>
      </c>
      <c r="AS158" s="90">
        <f t="shared" si="57"/>
        <v>0</v>
      </c>
      <c r="AW158" s="383"/>
      <c r="AX158" s="154"/>
      <c r="AY158" s="384"/>
    </row>
  </sheetData>
  <mergeCells count="1"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158"/>
  <sheetViews>
    <sheetView topLeftCell="A85" workbookViewId="0">
      <selection activeCell="T161" sqref="T161"/>
    </sheetView>
  </sheetViews>
  <sheetFormatPr defaultRowHeight="15" x14ac:dyDescent="0.25"/>
  <cols>
    <col min="1" max="1" width="13.42578125" bestFit="1" customWidth="1"/>
    <col min="2" max="2" width="22.28515625" bestFit="1" customWidth="1"/>
    <col min="3" max="3" width="27.5703125" bestFit="1" customWidth="1"/>
    <col min="4" max="4" width="9.7109375" style="11" bestFit="1" customWidth="1"/>
    <col min="5" max="6" width="9.7109375" hidden="1" customWidth="1"/>
    <col min="7" max="7" width="14.140625" style="12" hidden="1" customWidth="1"/>
    <col min="8" max="8" width="15.42578125" style="98" hidden="1" customWidth="1"/>
    <col min="9" max="9" width="15.140625" style="101" hidden="1" customWidth="1"/>
    <col min="10" max="10" width="11.28515625" hidden="1" customWidth="1"/>
    <col min="11" max="11" width="11.28515625" style="15" hidden="1" customWidth="1"/>
    <col min="12" max="12" width="12" style="16" hidden="1" customWidth="1"/>
    <col min="13" max="13" width="13.140625" style="16" hidden="1" customWidth="1"/>
    <col min="14" max="14" width="13.140625" style="16" customWidth="1"/>
    <col min="15" max="15" width="7.7109375" style="17" customWidth="1"/>
    <col min="16" max="20" width="7.7109375" style="16" customWidth="1"/>
    <col min="21" max="21" width="8.5703125" style="16" bestFit="1" customWidth="1"/>
    <col min="22" max="23" width="7.7109375" style="16" customWidth="1"/>
    <col min="24" max="24" width="8.5703125" style="18" bestFit="1" customWidth="1"/>
    <col min="25" max="25" width="7.7109375" style="18" customWidth="1"/>
    <col min="26" max="32" width="9.140625" style="18"/>
    <col min="49" max="49" width="10.85546875" style="382" bestFit="1" customWidth="1"/>
    <col min="50" max="50" width="9.140625" style="18"/>
    <col min="51" max="51" width="12" style="33" bestFit="1" customWidth="1"/>
    <col min="255" max="255" width="13.42578125" bestFit="1" customWidth="1"/>
    <col min="256" max="256" width="22.28515625" bestFit="1" customWidth="1"/>
    <col min="257" max="257" width="27.5703125" bestFit="1" customWidth="1"/>
    <col min="258" max="258" width="9.7109375" bestFit="1" customWidth="1"/>
    <col min="259" max="260" width="9.7109375" customWidth="1"/>
    <col min="261" max="261" width="14.140625" customWidth="1"/>
    <col min="262" max="262" width="15.42578125" bestFit="1" customWidth="1"/>
    <col min="263" max="263" width="15.140625" bestFit="1" customWidth="1"/>
    <col min="264" max="265" width="11.28515625" bestFit="1" customWidth="1"/>
    <col min="266" max="266" width="12" customWidth="1"/>
    <col min="267" max="267" width="13.140625" customWidth="1"/>
    <col min="268" max="273" width="7.7109375" customWidth="1"/>
    <col min="274" max="274" width="8.5703125" bestFit="1" customWidth="1"/>
    <col min="275" max="276" width="7.7109375" customWidth="1"/>
    <col min="277" max="277" width="8.5703125" bestFit="1" customWidth="1"/>
    <col min="278" max="278" width="7.7109375" customWidth="1"/>
    <col min="511" max="511" width="13.42578125" bestFit="1" customWidth="1"/>
    <col min="512" max="512" width="22.28515625" bestFit="1" customWidth="1"/>
    <col min="513" max="513" width="27.5703125" bestFit="1" customWidth="1"/>
    <col min="514" max="514" width="9.7109375" bestFit="1" customWidth="1"/>
    <col min="515" max="516" width="9.7109375" customWidth="1"/>
    <col min="517" max="517" width="14.140625" customWidth="1"/>
    <col min="518" max="518" width="15.42578125" bestFit="1" customWidth="1"/>
    <col min="519" max="519" width="15.140625" bestFit="1" customWidth="1"/>
    <col min="520" max="521" width="11.28515625" bestFit="1" customWidth="1"/>
    <col min="522" max="522" width="12" customWidth="1"/>
    <col min="523" max="523" width="13.140625" customWidth="1"/>
    <col min="524" max="529" width="7.7109375" customWidth="1"/>
    <col min="530" max="530" width="8.5703125" bestFit="1" customWidth="1"/>
    <col min="531" max="532" width="7.7109375" customWidth="1"/>
    <col min="533" max="533" width="8.5703125" bestFit="1" customWidth="1"/>
    <col min="534" max="534" width="7.7109375" customWidth="1"/>
    <col min="767" max="767" width="13.42578125" bestFit="1" customWidth="1"/>
    <col min="768" max="768" width="22.28515625" bestFit="1" customWidth="1"/>
    <col min="769" max="769" width="27.5703125" bestFit="1" customWidth="1"/>
    <col min="770" max="770" width="9.7109375" bestFit="1" customWidth="1"/>
    <col min="771" max="772" width="9.7109375" customWidth="1"/>
    <col min="773" max="773" width="14.140625" customWidth="1"/>
    <col min="774" max="774" width="15.42578125" bestFit="1" customWidth="1"/>
    <col min="775" max="775" width="15.140625" bestFit="1" customWidth="1"/>
    <col min="776" max="777" width="11.28515625" bestFit="1" customWidth="1"/>
    <col min="778" max="778" width="12" customWidth="1"/>
    <col min="779" max="779" width="13.140625" customWidth="1"/>
    <col min="780" max="785" width="7.7109375" customWidth="1"/>
    <col min="786" max="786" width="8.5703125" bestFit="1" customWidth="1"/>
    <col min="787" max="788" width="7.7109375" customWidth="1"/>
    <col min="789" max="789" width="8.5703125" bestFit="1" customWidth="1"/>
    <col min="790" max="790" width="7.7109375" customWidth="1"/>
    <col min="1023" max="1023" width="13.42578125" bestFit="1" customWidth="1"/>
    <col min="1024" max="1024" width="22.28515625" bestFit="1" customWidth="1"/>
    <col min="1025" max="1025" width="27.5703125" bestFit="1" customWidth="1"/>
    <col min="1026" max="1026" width="9.7109375" bestFit="1" customWidth="1"/>
    <col min="1027" max="1028" width="9.7109375" customWidth="1"/>
    <col min="1029" max="1029" width="14.140625" customWidth="1"/>
    <col min="1030" max="1030" width="15.42578125" bestFit="1" customWidth="1"/>
    <col min="1031" max="1031" width="15.140625" bestFit="1" customWidth="1"/>
    <col min="1032" max="1033" width="11.28515625" bestFit="1" customWidth="1"/>
    <col min="1034" max="1034" width="12" customWidth="1"/>
    <col min="1035" max="1035" width="13.140625" customWidth="1"/>
    <col min="1036" max="1041" width="7.7109375" customWidth="1"/>
    <col min="1042" max="1042" width="8.5703125" bestFit="1" customWidth="1"/>
    <col min="1043" max="1044" width="7.7109375" customWidth="1"/>
    <col min="1045" max="1045" width="8.5703125" bestFit="1" customWidth="1"/>
    <col min="1046" max="1046" width="7.7109375" customWidth="1"/>
    <col min="1279" max="1279" width="13.42578125" bestFit="1" customWidth="1"/>
    <col min="1280" max="1280" width="22.28515625" bestFit="1" customWidth="1"/>
    <col min="1281" max="1281" width="27.5703125" bestFit="1" customWidth="1"/>
    <col min="1282" max="1282" width="9.7109375" bestFit="1" customWidth="1"/>
    <col min="1283" max="1284" width="9.7109375" customWidth="1"/>
    <col min="1285" max="1285" width="14.140625" customWidth="1"/>
    <col min="1286" max="1286" width="15.42578125" bestFit="1" customWidth="1"/>
    <col min="1287" max="1287" width="15.140625" bestFit="1" customWidth="1"/>
    <col min="1288" max="1289" width="11.28515625" bestFit="1" customWidth="1"/>
    <col min="1290" max="1290" width="12" customWidth="1"/>
    <col min="1291" max="1291" width="13.140625" customWidth="1"/>
    <col min="1292" max="1297" width="7.7109375" customWidth="1"/>
    <col min="1298" max="1298" width="8.5703125" bestFit="1" customWidth="1"/>
    <col min="1299" max="1300" width="7.7109375" customWidth="1"/>
    <col min="1301" max="1301" width="8.5703125" bestFit="1" customWidth="1"/>
    <col min="1302" max="1302" width="7.7109375" customWidth="1"/>
    <col min="1535" max="1535" width="13.42578125" bestFit="1" customWidth="1"/>
    <col min="1536" max="1536" width="22.28515625" bestFit="1" customWidth="1"/>
    <col min="1537" max="1537" width="27.5703125" bestFit="1" customWidth="1"/>
    <col min="1538" max="1538" width="9.7109375" bestFit="1" customWidth="1"/>
    <col min="1539" max="1540" width="9.7109375" customWidth="1"/>
    <col min="1541" max="1541" width="14.140625" customWidth="1"/>
    <col min="1542" max="1542" width="15.42578125" bestFit="1" customWidth="1"/>
    <col min="1543" max="1543" width="15.140625" bestFit="1" customWidth="1"/>
    <col min="1544" max="1545" width="11.28515625" bestFit="1" customWidth="1"/>
    <col min="1546" max="1546" width="12" customWidth="1"/>
    <col min="1547" max="1547" width="13.140625" customWidth="1"/>
    <col min="1548" max="1553" width="7.7109375" customWidth="1"/>
    <col min="1554" max="1554" width="8.5703125" bestFit="1" customWidth="1"/>
    <col min="1555" max="1556" width="7.7109375" customWidth="1"/>
    <col min="1557" max="1557" width="8.5703125" bestFit="1" customWidth="1"/>
    <col min="1558" max="1558" width="7.7109375" customWidth="1"/>
    <col min="1791" max="1791" width="13.42578125" bestFit="1" customWidth="1"/>
    <col min="1792" max="1792" width="22.28515625" bestFit="1" customWidth="1"/>
    <col min="1793" max="1793" width="27.5703125" bestFit="1" customWidth="1"/>
    <col min="1794" max="1794" width="9.7109375" bestFit="1" customWidth="1"/>
    <col min="1795" max="1796" width="9.7109375" customWidth="1"/>
    <col min="1797" max="1797" width="14.140625" customWidth="1"/>
    <col min="1798" max="1798" width="15.42578125" bestFit="1" customWidth="1"/>
    <col min="1799" max="1799" width="15.140625" bestFit="1" customWidth="1"/>
    <col min="1800" max="1801" width="11.28515625" bestFit="1" customWidth="1"/>
    <col min="1802" max="1802" width="12" customWidth="1"/>
    <col min="1803" max="1803" width="13.140625" customWidth="1"/>
    <col min="1804" max="1809" width="7.7109375" customWidth="1"/>
    <col min="1810" max="1810" width="8.5703125" bestFit="1" customWidth="1"/>
    <col min="1811" max="1812" width="7.7109375" customWidth="1"/>
    <col min="1813" max="1813" width="8.5703125" bestFit="1" customWidth="1"/>
    <col min="1814" max="1814" width="7.7109375" customWidth="1"/>
    <col min="2047" max="2047" width="13.42578125" bestFit="1" customWidth="1"/>
    <col min="2048" max="2048" width="22.28515625" bestFit="1" customWidth="1"/>
    <col min="2049" max="2049" width="27.5703125" bestFit="1" customWidth="1"/>
    <col min="2050" max="2050" width="9.7109375" bestFit="1" customWidth="1"/>
    <col min="2051" max="2052" width="9.7109375" customWidth="1"/>
    <col min="2053" max="2053" width="14.140625" customWidth="1"/>
    <col min="2054" max="2054" width="15.42578125" bestFit="1" customWidth="1"/>
    <col min="2055" max="2055" width="15.140625" bestFit="1" customWidth="1"/>
    <col min="2056" max="2057" width="11.28515625" bestFit="1" customWidth="1"/>
    <col min="2058" max="2058" width="12" customWidth="1"/>
    <col min="2059" max="2059" width="13.140625" customWidth="1"/>
    <col min="2060" max="2065" width="7.7109375" customWidth="1"/>
    <col min="2066" max="2066" width="8.5703125" bestFit="1" customWidth="1"/>
    <col min="2067" max="2068" width="7.7109375" customWidth="1"/>
    <col min="2069" max="2069" width="8.5703125" bestFit="1" customWidth="1"/>
    <col min="2070" max="2070" width="7.7109375" customWidth="1"/>
    <col min="2303" max="2303" width="13.42578125" bestFit="1" customWidth="1"/>
    <col min="2304" max="2304" width="22.28515625" bestFit="1" customWidth="1"/>
    <col min="2305" max="2305" width="27.5703125" bestFit="1" customWidth="1"/>
    <col min="2306" max="2306" width="9.7109375" bestFit="1" customWidth="1"/>
    <col min="2307" max="2308" width="9.7109375" customWidth="1"/>
    <col min="2309" max="2309" width="14.140625" customWidth="1"/>
    <col min="2310" max="2310" width="15.42578125" bestFit="1" customWidth="1"/>
    <col min="2311" max="2311" width="15.140625" bestFit="1" customWidth="1"/>
    <col min="2312" max="2313" width="11.28515625" bestFit="1" customWidth="1"/>
    <col min="2314" max="2314" width="12" customWidth="1"/>
    <col min="2315" max="2315" width="13.140625" customWidth="1"/>
    <col min="2316" max="2321" width="7.7109375" customWidth="1"/>
    <col min="2322" max="2322" width="8.5703125" bestFit="1" customWidth="1"/>
    <col min="2323" max="2324" width="7.7109375" customWidth="1"/>
    <col min="2325" max="2325" width="8.5703125" bestFit="1" customWidth="1"/>
    <col min="2326" max="2326" width="7.7109375" customWidth="1"/>
    <col min="2559" max="2559" width="13.42578125" bestFit="1" customWidth="1"/>
    <col min="2560" max="2560" width="22.28515625" bestFit="1" customWidth="1"/>
    <col min="2561" max="2561" width="27.5703125" bestFit="1" customWidth="1"/>
    <col min="2562" max="2562" width="9.7109375" bestFit="1" customWidth="1"/>
    <col min="2563" max="2564" width="9.7109375" customWidth="1"/>
    <col min="2565" max="2565" width="14.140625" customWidth="1"/>
    <col min="2566" max="2566" width="15.42578125" bestFit="1" customWidth="1"/>
    <col min="2567" max="2567" width="15.140625" bestFit="1" customWidth="1"/>
    <col min="2568" max="2569" width="11.28515625" bestFit="1" customWidth="1"/>
    <col min="2570" max="2570" width="12" customWidth="1"/>
    <col min="2571" max="2571" width="13.140625" customWidth="1"/>
    <col min="2572" max="2577" width="7.7109375" customWidth="1"/>
    <col min="2578" max="2578" width="8.5703125" bestFit="1" customWidth="1"/>
    <col min="2579" max="2580" width="7.7109375" customWidth="1"/>
    <col min="2581" max="2581" width="8.5703125" bestFit="1" customWidth="1"/>
    <col min="2582" max="2582" width="7.7109375" customWidth="1"/>
    <col min="2815" max="2815" width="13.42578125" bestFit="1" customWidth="1"/>
    <col min="2816" max="2816" width="22.28515625" bestFit="1" customWidth="1"/>
    <col min="2817" max="2817" width="27.5703125" bestFit="1" customWidth="1"/>
    <col min="2818" max="2818" width="9.7109375" bestFit="1" customWidth="1"/>
    <col min="2819" max="2820" width="9.7109375" customWidth="1"/>
    <col min="2821" max="2821" width="14.140625" customWidth="1"/>
    <col min="2822" max="2822" width="15.42578125" bestFit="1" customWidth="1"/>
    <col min="2823" max="2823" width="15.140625" bestFit="1" customWidth="1"/>
    <col min="2824" max="2825" width="11.28515625" bestFit="1" customWidth="1"/>
    <col min="2826" max="2826" width="12" customWidth="1"/>
    <col min="2827" max="2827" width="13.140625" customWidth="1"/>
    <col min="2828" max="2833" width="7.7109375" customWidth="1"/>
    <col min="2834" max="2834" width="8.5703125" bestFit="1" customWidth="1"/>
    <col min="2835" max="2836" width="7.7109375" customWidth="1"/>
    <col min="2837" max="2837" width="8.5703125" bestFit="1" customWidth="1"/>
    <col min="2838" max="2838" width="7.7109375" customWidth="1"/>
    <col min="3071" max="3071" width="13.42578125" bestFit="1" customWidth="1"/>
    <col min="3072" max="3072" width="22.28515625" bestFit="1" customWidth="1"/>
    <col min="3073" max="3073" width="27.5703125" bestFit="1" customWidth="1"/>
    <col min="3074" max="3074" width="9.7109375" bestFit="1" customWidth="1"/>
    <col min="3075" max="3076" width="9.7109375" customWidth="1"/>
    <col min="3077" max="3077" width="14.140625" customWidth="1"/>
    <col min="3078" max="3078" width="15.42578125" bestFit="1" customWidth="1"/>
    <col min="3079" max="3079" width="15.140625" bestFit="1" customWidth="1"/>
    <col min="3080" max="3081" width="11.28515625" bestFit="1" customWidth="1"/>
    <col min="3082" max="3082" width="12" customWidth="1"/>
    <col min="3083" max="3083" width="13.140625" customWidth="1"/>
    <col min="3084" max="3089" width="7.7109375" customWidth="1"/>
    <col min="3090" max="3090" width="8.5703125" bestFit="1" customWidth="1"/>
    <col min="3091" max="3092" width="7.7109375" customWidth="1"/>
    <col min="3093" max="3093" width="8.5703125" bestFit="1" customWidth="1"/>
    <col min="3094" max="3094" width="7.7109375" customWidth="1"/>
    <col min="3327" max="3327" width="13.42578125" bestFit="1" customWidth="1"/>
    <col min="3328" max="3328" width="22.28515625" bestFit="1" customWidth="1"/>
    <col min="3329" max="3329" width="27.5703125" bestFit="1" customWidth="1"/>
    <col min="3330" max="3330" width="9.7109375" bestFit="1" customWidth="1"/>
    <col min="3331" max="3332" width="9.7109375" customWidth="1"/>
    <col min="3333" max="3333" width="14.140625" customWidth="1"/>
    <col min="3334" max="3334" width="15.42578125" bestFit="1" customWidth="1"/>
    <col min="3335" max="3335" width="15.140625" bestFit="1" customWidth="1"/>
    <col min="3336" max="3337" width="11.28515625" bestFit="1" customWidth="1"/>
    <col min="3338" max="3338" width="12" customWidth="1"/>
    <col min="3339" max="3339" width="13.140625" customWidth="1"/>
    <col min="3340" max="3345" width="7.7109375" customWidth="1"/>
    <col min="3346" max="3346" width="8.5703125" bestFit="1" customWidth="1"/>
    <col min="3347" max="3348" width="7.7109375" customWidth="1"/>
    <col min="3349" max="3349" width="8.5703125" bestFit="1" customWidth="1"/>
    <col min="3350" max="3350" width="7.7109375" customWidth="1"/>
    <col min="3583" max="3583" width="13.42578125" bestFit="1" customWidth="1"/>
    <col min="3584" max="3584" width="22.28515625" bestFit="1" customWidth="1"/>
    <col min="3585" max="3585" width="27.5703125" bestFit="1" customWidth="1"/>
    <col min="3586" max="3586" width="9.7109375" bestFit="1" customWidth="1"/>
    <col min="3587" max="3588" width="9.7109375" customWidth="1"/>
    <col min="3589" max="3589" width="14.140625" customWidth="1"/>
    <col min="3590" max="3590" width="15.42578125" bestFit="1" customWidth="1"/>
    <col min="3591" max="3591" width="15.140625" bestFit="1" customWidth="1"/>
    <col min="3592" max="3593" width="11.28515625" bestFit="1" customWidth="1"/>
    <col min="3594" max="3594" width="12" customWidth="1"/>
    <col min="3595" max="3595" width="13.140625" customWidth="1"/>
    <col min="3596" max="3601" width="7.7109375" customWidth="1"/>
    <col min="3602" max="3602" width="8.5703125" bestFit="1" customWidth="1"/>
    <col min="3603" max="3604" width="7.7109375" customWidth="1"/>
    <col min="3605" max="3605" width="8.5703125" bestFit="1" customWidth="1"/>
    <col min="3606" max="3606" width="7.7109375" customWidth="1"/>
    <col min="3839" max="3839" width="13.42578125" bestFit="1" customWidth="1"/>
    <col min="3840" max="3840" width="22.28515625" bestFit="1" customWidth="1"/>
    <col min="3841" max="3841" width="27.5703125" bestFit="1" customWidth="1"/>
    <col min="3842" max="3842" width="9.7109375" bestFit="1" customWidth="1"/>
    <col min="3843" max="3844" width="9.7109375" customWidth="1"/>
    <col min="3845" max="3845" width="14.140625" customWidth="1"/>
    <col min="3846" max="3846" width="15.42578125" bestFit="1" customWidth="1"/>
    <col min="3847" max="3847" width="15.140625" bestFit="1" customWidth="1"/>
    <col min="3848" max="3849" width="11.28515625" bestFit="1" customWidth="1"/>
    <col min="3850" max="3850" width="12" customWidth="1"/>
    <col min="3851" max="3851" width="13.140625" customWidth="1"/>
    <col min="3852" max="3857" width="7.7109375" customWidth="1"/>
    <col min="3858" max="3858" width="8.5703125" bestFit="1" customWidth="1"/>
    <col min="3859" max="3860" width="7.7109375" customWidth="1"/>
    <col min="3861" max="3861" width="8.5703125" bestFit="1" customWidth="1"/>
    <col min="3862" max="3862" width="7.7109375" customWidth="1"/>
    <col min="4095" max="4095" width="13.42578125" bestFit="1" customWidth="1"/>
    <col min="4096" max="4096" width="22.28515625" bestFit="1" customWidth="1"/>
    <col min="4097" max="4097" width="27.5703125" bestFit="1" customWidth="1"/>
    <col min="4098" max="4098" width="9.7109375" bestFit="1" customWidth="1"/>
    <col min="4099" max="4100" width="9.7109375" customWidth="1"/>
    <col min="4101" max="4101" width="14.140625" customWidth="1"/>
    <col min="4102" max="4102" width="15.42578125" bestFit="1" customWidth="1"/>
    <col min="4103" max="4103" width="15.140625" bestFit="1" customWidth="1"/>
    <col min="4104" max="4105" width="11.28515625" bestFit="1" customWidth="1"/>
    <col min="4106" max="4106" width="12" customWidth="1"/>
    <col min="4107" max="4107" width="13.140625" customWidth="1"/>
    <col min="4108" max="4113" width="7.7109375" customWidth="1"/>
    <col min="4114" max="4114" width="8.5703125" bestFit="1" customWidth="1"/>
    <col min="4115" max="4116" width="7.7109375" customWidth="1"/>
    <col min="4117" max="4117" width="8.5703125" bestFit="1" customWidth="1"/>
    <col min="4118" max="4118" width="7.7109375" customWidth="1"/>
    <col min="4351" max="4351" width="13.42578125" bestFit="1" customWidth="1"/>
    <col min="4352" max="4352" width="22.28515625" bestFit="1" customWidth="1"/>
    <col min="4353" max="4353" width="27.5703125" bestFit="1" customWidth="1"/>
    <col min="4354" max="4354" width="9.7109375" bestFit="1" customWidth="1"/>
    <col min="4355" max="4356" width="9.7109375" customWidth="1"/>
    <col min="4357" max="4357" width="14.140625" customWidth="1"/>
    <col min="4358" max="4358" width="15.42578125" bestFit="1" customWidth="1"/>
    <col min="4359" max="4359" width="15.140625" bestFit="1" customWidth="1"/>
    <col min="4360" max="4361" width="11.28515625" bestFit="1" customWidth="1"/>
    <col min="4362" max="4362" width="12" customWidth="1"/>
    <col min="4363" max="4363" width="13.140625" customWidth="1"/>
    <col min="4364" max="4369" width="7.7109375" customWidth="1"/>
    <col min="4370" max="4370" width="8.5703125" bestFit="1" customWidth="1"/>
    <col min="4371" max="4372" width="7.7109375" customWidth="1"/>
    <col min="4373" max="4373" width="8.5703125" bestFit="1" customWidth="1"/>
    <col min="4374" max="4374" width="7.7109375" customWidth="1"/>
    <col min="4607" max="4607" width="13.42578125" bestFit="1" customWidth="1"/>
    <col min="4608" max="4608" width="22.28515625" bestFit="1" customWidth="1"/>
    <col min="4609" max="4609" width="27.5703125" bestFit="1" customWidth="1"/>
    <col min="4610" max="4610" width="9.7109375" bestFit="1" customWidth="1"/>
    <col min="4611" max="4612" width="9.7109375" customWidth="1"/>
    <col min="4613" max="4613" width="14.140625" customWidth="1"/>
    <col min="4614" max="4614" width="15.42578125" bestFit="1" customWidth="1"/>
    <col min="4615" max="4615" width="15.140625" bestFit="1" customWidth="1"/>
    <col min="4616" max="4617" width="11.28515625" bestFit="1" customWidth="1"/>
    <col min="4618" max="4618" width="12" customWidth="1"/>
    <col min="4619" max="4619" width="13.140625" customWidth="1"/>
    <col min="4620" max="4625" width="7.7109375" customWidth="1"/>
    <col min="4626" max="4626" width="8.5703125" bestFit="1" customWidth="1"/>
    <col min="4627" max="4628" width="7.7109375" customWidth="1"/>
    <col min="4629" max="4629" width="8.5703125" bestFit="1" customWidth="1"/>
    <col min="4630" max="4630" width="7.7109375" customWidth="1"/>
    <col min="4863" max="4863" width="13.42578125" bestFit="1" customWidth="1"/>
    <col min="4864" max="4864" width="22.28515625" bestFit="1" customWidth="1"/>
    <col min="4865" max="4865" width="27.5703125" bestFit="1" customWidth="1"/>
    <col min="4866" max="4866" width="9.7109375" bestFit="1" customWidth="1"/>
    <col min="4867" max="4868" width="9.7109375" customWidth="1"/>
    <col min="4869" max="4869" width="14.140625" customWidth="1"/>
    <col min="4870" max="4870" width="15.42578125" bestFit="1" customWidth="1"/>
    <col min="4871" max="4871" width="15.140625" bestFit="1" customWidth="1"/>
    <col min="4872" max="4873" width="11.28515625" bestFit="1" customWidth="1"/>
    <col min="4874" max="4874" width="12" customWidth="1"/>
    <col min="4875" max="4875" width="13.140625" customWidth="1"/>
    <col min="4876" max="4881" width="7.7109375" customWidth="1"/>
    <col min="4882" max="4882" width="8.5703125" bestFit="1" customWidth="1"/>
    <col min="4883" max="4884" width="7.7109375" customWidth="1"/>
    <col min="4885" max="4885" width="8.5703125" bestFit="1" customWidth="1"/>
    <col min="4886" max="4886" width="7.7109375" customWidth="1"/>
    <col min="5119" max="5119" width="13.42578125" bestFit="1" customWidth="1"/>
    <col min="5120" max="5120" width="22.28515625" bestFit="1" customWidth="1"/>
    <col min="5121" max="5121" width="27.5703125" bestFit="1" customWidth="1"/>
    <col min="5122" max="5122" width="9.7109375" bestFit="1" customWidth="1"/>
    <col min="5123" max="5124" width="9.7109375" customWidth="1"/>
    <col min="5125" max="5125" width="14.140625" customWidth="1"/>
    <col min="5126" max="5126" width="15.42578125" bestFit="1" customWidth="1"/>
    <col min="5127" max="5127" width="15.140625" bestFit="1" customWidth="1"/>
    <col min="5128" max="5129" width="11.28515625" bestFit="1" customWidth="1"/>
    <col min="5130" max="5130" width="12" customWidth="1"/>
    <col min="5131" max="5131" width="13.140625" customWidth="1"/>
    <col min="5132" max="5137" width="7.7109375" customWidth="1"/>
    <col min="5138" max="5138" width="8.5703125" bestFit="1" customWidth="1"/>
    <col min="5139" max="5140" width="7.7109375" customWidth="1"/>
    <col min="5141" max="5141" width="8.5703125" bestFit="1" customWidth="1"/>
    <col min="5142" max="5142" width="7.7109375" customWidth="1"/>
    <col min="5375" max="5375" width="13.42578125" bestFit="1" customWidth="1"/>
    <col min="5376" max="5376" width="22.28515625" bestFit="1" customWidth="1"/>
    <col min="5377" max="5377" width="27.5703125" bestFit="1" customWidth="1"/>
    <col min="5378" max="5378" width="9.7109375" bestFit="1" customWidth="1"/>
    <col min="5379" max="5380" width="9.7109375" customWidth="1"/>
    <col min="5381" max="5381" width="14.140625" customWidth="1"/>
    <col min="5382" max="5382" width="15.42578125" bestFit="1" customWidth="1"/>
    <col min="5383" max="5383" width="15.140625" bestFit="1" customWidth="1"/>
    <col min="5384" max="5385" width="11.28515625" bestFit="1" customWidth="1"/>
    <col min="5386" max="5386" width="12" customWidth="1"/>
    <col min="5387" max="5387" width="13.140625" customWidth="1"/>
    <col min="5388" max="5393" width="7.7109375" customWidth="1"/>
    <col min="5394" max="5394" width="8.5703125" bestFit="1" customWidth="1"/>
    <col min="5395" max="5396" width="7.7109375" customWidth="1"/>
    <col min="5397" max="5397" width="8.5703125" bestFit="1" customWidth="1"/>
    <col min="5398" max="5398" width="7.7109375" customWidth="1"/>
    <col min="5631" max="5631" width="13.42578125" bestFit="1" customWidth="1"/>
    <col min="5632" max="5632" width="22.28515625" bestFit="1" customWidth="1"/>
    <col min="5633" max="5633" width="27.5703125" bestFit="1" customWidth="1"/>
    <col min="5634" max="5634" width="9.7109375" bestFit="1" customWidth="1"/>
    <col min="5635" max="5636" width="9.7109375" customWidth="1"/>
    <col min="5637" max="5637" width="14.140625" customWidth="1"/>
    <col min="5638" max="5638" width="15.42578125" bestFit="1" customWidth="1"/>
    <col min="5639" max="5639" width="15.140625" bestFit="1" customWidth="1"/>
    <col min="5640" max="5641" width="11.28515625" bestFit="1" customWidth="1"/>
    <col min="5642" max="5642" width="12" customWidth="1"/>
    <col min="5643" max="5643" width="13.140625" customWidth="1"/>
    <col min="5644" max="5649" width="7.7109375" customWidth="1"/>
    <col min="5650" max="5650" width="8.5703125" bestFit="1" customWidth="1"/>
    <col min="5651" max="5652" width="7.7109375" customWidth="1"/>
    <col min="5653" max="5653" width="8.5703125" bestFit="1" customWidth="1"/>
    <col min="5654" max="5654" width="7.7109375" customWidth="1"/>
    <col min="5887" max="5887" width="13.42578125" bestFit="1" customWidth="1"/>
    <col min="5888" max="5888" width="22.28515625" bestFit="1" customWidth="1"/>
    <col min="5889" max="5889" width="27.5703125" bestFit="1" customWidth="1"/>
    <col min="5890" max="5890" width="9.7109375" bestFit="1" customWidth="1"/>
    <col min="5891" max="5892" width="9.7109375" customWidth="1"/>
    <col min="5893" max="5893" width="14.140625" customWidth="1"/>
    <col min="5894" max="5894" width="15.42578125" bestFit="1" customWidth="1"/>
    <col min="5895" max="5895" width="15.140625" bestFit="1" customWidth="1"/>
    <col min="5896" max="5897" width="11.28515625" bestFit="1" customWidth="1"/>
    <col min="5898" max="5898" width="12" customWidth="1"/>
    <col min="5899" max="5899" width="13.140625" customWidth="1"/>
    <col min="5900" max="5905" width="7.7109375" customWidth="1"/>
    <col min="5906" max="5906" width="8.5703125" bestFit="1" customWidth="1"/>
    <col min="5907" max="5908" width="7.7109375" customWidth="1"/>
    <col min="5909" max="5909" width="8.5703125" bestFit="1" customWidth="1"/>
    <col min="5910" max="5910" width="7.7109375" customWidth="1"/>
    <col min="6143" max="6143" width="13.42578125" bestFit="1" customWidth="1"/>
    <col min="6144" max="6144" width="22.28515625" bestFit="1" customWidth="1"/>
    <col min="6145" max="6145" width="27.5703125" bestFit="1" customWidth="1"/>
    <col min="6146" max="6146" width="9.7109375" bestFit="1" customWidth="1"/>
    <col min="6147" max="6148" width="9.7109375" customWidth="1"/>
    <col min="6149" max="6149" width="14.140625" customWidth="1"/>
    <col min="6150" max="6150" width="15.42578125" bestFit="1" customWidth="1"/>
    <col min="6151" max="6151" width="15.140625" bestFit="1" customWidth="1"/>
    <col min="6152" max="6153" width="11.28515625" bestFit="1" customWidth="1"/>
    <col min="6154" max="6154" width="12" customWidth="1"/>
    <col min="6155" max="6155" width="13.140625" customWidth="1"/>
    <col min="6156" max="6161" width="7.7109375" customWidth="1"/>
    <col min="6162" max="6162" width="8.5703125" bestFit="1" customWidth="1"/>
    <col min="6163" max="6164" width="7.7109375" customWidth="1"/>
    <col min="6165" max="6165" width="8.5703125" bestFit="1" customWidth="1"/>
    <col min="6166" max="6166" width="7.7109375" customWidth="1"/>
    <col min="6399" max="6399" width="13.42578125" bestFit="1" customWidth="1"/>
    <col min="6400" max="6400" width="22.28515625" bestFit="1" customWidth="1"/>
    <col min="6401" max="6401" width="27.5703125" bestFit="1" customWidth="1"/>
    <col min="6402" max="6402" width="9.7109375" bestFit="1" customWidth="1"/>
    <col min="6403" max="6404" width="9.7109375" customWidth="1"/>
    <col min="6405" max="6405" width="14.140625" customWidth="1"/>
    <col min="6406" max="6406" width="15.42578125" bestFit="1" customWidth="1"/>
    <col min="6407" max="6407" width="15.140625" bestFit="1" customWidth="1"/>
    <col min="6408" max="6409" width="11.28515625" bestFit="1" customWidth="1"/>
    <col min="6410" max="6410" width="12" customWidth="1"/>
    <col min="6411" max="6411" width="13.140625" customWidth="1"/>
    <col min="6412" max="6417" width="7.7109375" customWidth="1"/>
    <col min="6418" max="6418" width="8.5703125" bestFit="1" customWidth="1"/>
    <col min="6419" max="6420" width="7.7109375" customWidth="1"/>
    <col min="6421" max="6421" width="8.5703125" bestFit="1" customWidth="1"/>
    <col min="6422" max="6422" width="7.7109375" customWidth="1"/>
    <col min="6655" max="6655" width="13.42578125" bestFit="1" customWidth="1"/>
    <col min="6656" max="6656" width="22.28515625" bestFit="1" customWidth="1"/>
    <col min="6657" max="6657" width="27.5703125" bestFit="1" customWidth="1"/>
    <col min="6658" max="6658" width="9.7109375" bestFit="1" customWidth="1"/>
    <col min="6659" max="6660" width="9.7109375" customWidth="1"/>
    <col min="6661" max="6661" width="14.140625" customWidth="1"/>
    <col min="6662" max="6662" width="15.42578125" bestFit="1" customWidth="1"/>
    <col min="6663" max="6663" width="15.140625" bestFit="1" customWidth="1"/>
    <col min="6664" max="6665" width="11.28515625" bestFit="1" customWidth="1"/>
    <col min="6666" max="6666" width="12" customWidth="1"/>
    <col min="6667" max="6667" width="13.140625" customWidth="1"/>
    <col min="6668" max="6673" width="7.7109375" customWidth="1"/>
    <col min="6674" max="6674" width="8.5703125" bestFit="1" customWidth="1"/>
    <col min="6675" max="6676" width="7.7109375" customWidth="1"/>
    <col min="6677" max="6677" width="8.5703125" bestFit="1" customWidth="1"/>
    <col min="6678" max="6678" width="7.7109375" customWidth="1"/>
    <col min="6911" max="6911" width="13.42578125" bestFit="1" customWidth="1"/>
    <col min="6912" max="6912" width="22.28515625" bestFit="1" customWidth="1"/>
    <col min="6913" max="6913" width="27.5703125" bestFit="1" customWidth="1"/>
    <col min="6914" max="6914" width="9.7109375" bestFit="1" customWidth="1"/>
    <col min="6915" max="6916" width="9.7109375" customWidth="1"/>
    <col min="6917" max="6917" width="14.140625" customWidth="1"/>
    <col min="6918" max="6918" width="15.42578125" bestFit="1" customWidth="1"/>
    <col min="6919" max="6919" width="15.140625" bestFit="1" customWidth="1"/>
    <col min="6920" max="6921" width="11.28515625" bestFit="1" customWidth="1"/>
    <col min="6922" max="6922" width="12" customWidth="1"/>
    <col min="6923" max="6923" width="13.140625" customWidth="1"/>
    <col min="6924" max="6929" width="7.7109375" customWidth="1"/>
    <col min="6930" max="6930" width="8.5703125" bestFit="1" customWidth="1"/>
    <col min="6931" max="6932" width="7.7109375" customWidth="1"/>
    <col min="6933" max="6933" width="8.5703125" bestFit="1" customWidth="1"/>
    <col min="6934" max="6934" width="7.7109375" customWidth="1"/>
    <col min="7167" max="7167" width="13.42578125" bestFit="1" customWidth="1"/>
    <col min="7168" max="7168" width="22.28515625" bestFit="1" customWidth="1"/>
    <col min="7169" max="7169" width="27.5703125" bestFit="1" customWidth="1"/>
    <col min="7170" max="7170" width="9.7109375" bestFit="1" customWidth="1"/>
    <col min="7171" max="7172" width="9.7109375" customWidth="1"/>
    <col min="7173" max="7173" width="14.140625" customWidth="1"/>
    <col min="7174" max="7174" width="15.42578125" bestFit="1" customWidth="1"/>
    <col min="7175" max="7175" width="15.140625" bestFit="1" customWidth="1"/>
    <col min="7176" max="7177" width="11.28515625" bestFit="1" customWidth="1"/>
    <col min="7178" max="7178" width="12" customWidth="1"/>
    <col min="7179" max="7179" width="13.140625" customWidth="1"/>
    <col min="7180" max="7185" width="7.7109375" customWidth="1"/>
    <col min="7186" max="7186" width="8.5703125" bestFit="1" customWidth="1"/>
    <col min="7187" max="7188" width="7.7109375" customWidth="1"/>
    <col min="7189" max="7189" width="8.5703125" bestFit="1" customWidth="1"/>
    <col min="7190" max="7190" width="7.7109375" customWidth="1"/>
    <col min="7423" max="7423" width="13.42578125" bestFit="1" customWidth="1"/>
    <col min="7424" max="7424" width="22.28515625" bestFit="1" customWidth="1"/>
    <col min="7425" max="7425" width="27.5703125" bestFit="1" customWidth="1"/>
    <col min="7426" max="7426" width="9.7109375" bestFit="1" customWidth="1"/>
    <col min="7427" max="7428" width="9.7109375" customWidth="1"/>
    <col min="7429" max="7429" width="14.140625" customWidth="1"/>
    <col min="7430" max="7430" width="15.42578125" bestFit="1" customWidth="1"/>
    <col min="7431" max="7431" width="15.140625" bestFit="1" customWidth="1"/>
    <col min="7432" max="7433" width="11.28515625" bestFit="1" customWidth="1"/>
    <col min="7434" max="7434" width="12" customWidth="1"/>
    <col min="7435" max="7435" width="13.140625" customWidth="1"/>
    <col min="7436" max="7441" width="7.7109375" customWidth="1"/>
    <col min="7442" max="7442" width="8.5703125" bestFit="1" customWidth="1"/>
    <col min="7443" max="7444" width="7.7109375" customWidth="1"/>
    <col min="7445" max="7445" width="8.5703125" bestFit="1" customWidth="1"/>
    <col min="7446" max="7446" width="7.7109375" customWidth="1"/>
    <col min="7679" max="7679" width="13.42578125" bestFit="1" customWidth="1"/>
    <col min="7680" max="7680" width="22.28515625" bestFit="1" customWidth="1"/>
    <col min="7681" max="7681" width="27.5703125" bestFit="1" customWidth="1"/>
    <col min="7682" max="7682" width="9.7109375" bestFit="1" customWidth="1"/>
    <col min="7683" max="7684" width="9.7109375" customWidth="1"/>
    <col min="7685" max="7685" width="14.140625" customWidth="1"/>
    <col min="7686" max="7686" width="15.42578125" bestFit="1" customWidth="1"/>
    <col min="7687" max="7687" width="15.140625" bestFit="1" customWidth="1"/>
    <col min="7688" max="7689" width="11.28515625" bestFit="1" customWidth="1"/>
    <col min="7690" max="7690" width="12" customWidth="1"/>
    <col min="7691" max="7691" width="13.140625" customWidth="1"/>
    <col min="7692" max="7697" width="7.7109375" customWidth="1"/>
    <col min="7698" max="7698" width="8.5703125" bestFit="1" customWidth="1"/>
    <col min="7699" max="7700" width="7.7109375" customWidth="1"/>
    <col min="7701" max="7701" width="8.5703125" bestFit="1" customWidth="1"/>
    <col min="7702" max="7702" width="7.7109375" customWidth="1"/>
    <col min="7935" max="7935" width="13.42578125" bestFit="1" customWidth="1"/>
    <col min="7936" max="7936" width="22.28515625" bestFit="1" customWidth="1"/>
    <col min="7937" max="7937" width="27.5703125" bestFit="1" customWidth="1"/>
    <col min="7938" max="7938" width="9.7109375" bestFit="1" customWidth="1"/>
    <col min="7939" max="7940" width="9.7109375" customWidth="1"/>
    <col min="7941" max="7941" width="14.140625" customWidth="1"/>
    <col min="7942" max="7942" width="15.42578125" bestFit="1" customWidth="1"/>
    <col min="7943" max="7943" width="15.140625" bestFit="1" customWidth="1"/>
    <col min="7944" max="7945" width="11.28515625" bestFit="1" customWidth="1"/>
    <col min="7946" max="7946" width="12" customWidth="1"/>
    <col min="7947" max="7947" width="13.140625" customWidth="1"/>
    <col min="7948" max="7953" width="7.7109375" customWidth="1"/>
    <col min="7954" max="7954" width="8.5703125" bestFit="1" customWidth="1"/>
    <col min="7955" max="7956" width="7.7109375" customWidth="1"/>
    <col min="7957" max="7957" width="8.5703125" bestFit="1" customWidth="1"/>
    <col min="7958" max="7958" width="7.7109375" customWidth="1"/>
    <col min="8191" max="8191" width="13.42578125" bestFit="1" customWidth="1"/>
    <col min="8192" max="8192" width="22.28515625" bestFit="1" customWidth="1"/>
    <col min="8193" max="8193" width="27.5703125" bestFit="1" customWidth="1"/>
    <col min="8194" max="8194" width="9.7109375" bestFit="1" customWidth="1"/>
    <col min="8195" max="8196" width="9.7109375" customWidth="1"/>
    <col min="8197" max="8197" width="14.140625" customWidth="1"/>
    <col min="8198" max="8198" width="15.42578125" bestFit="1" customWidth="1"/>
    <col min="8199" max="8199" width="15.140625" bestFit="1" customWidth="1"/>
    <col min="8200" max="8201" width="11.28515625" bestFit="1" customWidth="1"/>
    <col min="8202" max="8202" width="12" customWidth="1"/>
    <col min="8203" max="8203" width="13.140625" customWidth="1"/>
    <col min="8204" max="8209" width="7.7109375" customWidth="1"/>
    <col min="8210" max="8210" width="8.5703125" bestFit="1" customWidth="1"/>
    <col min="8211" max="8212" width="7.7109375" customWidth="1"/>
    <col min="8213" max="8213" width="8.5703125" bestFit="1" customWidth="1"/>
    <col min="8214" max="8214" width="7.7109375" customWidth="1"/>
    <col min="8447" max="8447" width="13.42578125" bestFit="1" customWidth="1"/>
    <col min="8448" max="8448" width="22.28515625" bestFit="1" customWidth="1"/>
    <col min="8449" max="8449" width="27.5703125" bestFit="1" customWidth="1"/>
    <col min="8450" max="8450" width="9.7109375" bestFit="1" customWidth="1"/>
    <col min="8451" max="8452" width="9.7109375" customWidth="1"/>
    <col min="8453" max="8453" width="14.140625" customWidth="1"/>
    <col min="8454" max="8454" width="15.42578125" bestFit="1" customWidth="1"/>
    <col min="8455" max="8455" width="15.140625" bestFit="1" customWidth="1"/>
    <col min="8456" max="8457" width="11.28515625" bestFit="1" customWidth="1"/>
    <col min="8458" max="8458" width="12" customWidth="1"/>
    <col min="8459" max="8459" width="13.140625" customWidth="1"/>
    <col min="8460" max="8465" width="7.7109375" customWidth="1"/>
    <col min="8466" max="8466" width="8.5703125" bestFit="1" customWidth="1"/>
    <col min="8467" max="8468" width="7.7109375" customWidth="1"/>
    <col min="8469" max="8469" width="8.5703125" bestFit="1" customWidth="1"/>
    <col min="8470" max="8470" width="7.7109375" customWidth="1"/>
    <col min="8703" max="8703" width="13.42578125" bestFit="1" customWidth="1"/>
    <col min="8704" max="8704" width="22.28515625" bestFit="1" customWidth="1"/>
    <col min="8705" max="8705" width="27.5703125" bestFit="1" customWidth="1"/>
    <col min="8706" max="8706" width="9.7109375" bestFit="1" customWidth="1"/>
    <col min="8707" max="8708" width="9.7109375" customWidth="1"/>
    <col min="8709" max="8709" width="14.140625" customWidth="1"/>
    <col min="8710" max="8710" width="15.42578125" bestFit="1" customWidth="1"/>
    <col min="8711" max="8711" width="15.140625" bestFit="1" customWidth="1"/>
    <col min="8712" max="8713" width="11.28515625" bestFit="1" customWidth="1"/>
    <col min="8714" max="8714" width="12" customWidth="1"/>
    <col min="8715" max="8715" width="13.140625" customWidth="1"/>
    <col min="8716" max="8721" width="7.7109375" customWidth="1"/>
    <col min="8722" max="8722" width="8.5703125" bestFit="1" customWidth="1"/>
    <col min="8723" max="8724" width="7.7109375" customWidth="1"/>
    <col min="8725" max="8725" width="8.5703125" bestFit="1" customWidth="1"/>
    <col min="8726" max="8726" width="7.7109375" customWidth="1"/>
    <col min="8959" max="8959" width="13.42578125" bestFit="1" customWidth="1"/>
    <col min="8960" max="8960" width="22.28515625" bestFit="1" customWidth="1"/>
    <col min="8961" max="8961" width="27.5703125" bestFit="1" customWidth="1"/>
    <col min="8962" max="8962" width="9.7109375" bestFit="1" customWidth="1"/>
    <col min="8963" max="8964" width="9.7109375" customWidth="1"/>
    <col min="8965" max="8965" width="14.140625" customWidth="1"/>
    <col min="8966" max="8966" width="15.42578125" bestFit="1" customWidth="1"/>
    <col min="8967" max="8967" width="15.140625" bestFit="1" customWidth="1"/>
    <col min="8968" max="8969" width="11.28515625" bestFit="1" customWidth="1"/>
    <col min="8970" max="8970" width="12" customWidth="1"/>
    <col min="8971" max="8971" width="13.140625" customWidth="1"/>
    <col min="8972" max="8977" width="7.7109375" customWidth="1"/>
    <col min="8978" max="8978" width="8.5703125" bestFit="1" customWidth="1"/>
    <col min="8979" max="8980" width="7.7109375" customWidth="1"/>
    <col min="8981" max="8981" width="8.5703125" bestFit="1" customWidth="1"/>
    <col min="8982" max="8982" width="7.7109375" customWidth="1"/>
    <col min="9215" max="9215" width="13.42578125" bestFit="1" customWidth="1"/>
    <col min="9216" max="9216" width="22.28515625" bestFit="1" customWidth="1"/>
    <col min="9217" max="9217" width="27.5703125" bestFit="1" customWidth="1"/>
    <col min="9218" max="9218" width="9.7109375" bestFit="1" customWidth="1"/>
    <col min="9219" max="9220" width="9.7109375" customWidth="1"/>
    <col min="9221" max="9221" width="14.140625" customWidth="1"/>
    <col min="9222" max="9222" width="15.42578125" bestFit="1" customWidth="1"/>
    <col min="9223" max="9223" width="15.140625" bestFit="1" customWidth="1"/>
    <col min="9224" max="9225" width="11.28515625" bestFit="1" customWidth="1"/>
    <col min="9226" max="9226" width="12" customWidth="1"/>
    <col min="9227" max="9227" width="13.140625" customWidth="1"/>
    <col min="9228" max="9233" width="7.7109375" customWidth="1"/>
    <col min="9234" max="9234" width="8.5703125" bestFit="1" customWidth="1"/>
    <col min="9235" max="9236" width="7.7109375" customWidth="1"/>
    <col min="9237" max="9237" width="8.5703125" bestFit="1" customWidth="1"/>
    <col min="9238" max="9238" width="7.7109375" customWidth="1"/>
    <col min="9471" max="9471" width="13.42578125" bestFit="1" customWidth="1"/>
    <col min="9472" max="9472" width="22.28515625" bestFit="1" customWidth="1"/>
    <col min="9473" max="9473" width="27.5703125" bestFit="1" customWidth="1"/>
    <col min="9474" max="9474" width="9.7109375" bestFit="1" customWidth="1"/>
    <col min="9475" max="9476" width="9.7109375" customWidth="1"/>
    <col min="9477" max="9477" width="14.140625" customWidth="1"/>
    <col min="9478" max="9478" width="15.42578125" bestFit="1" customWidth="1"/>
    <col min="9479" max="9479" width="15.140625" bestFit="1" customWidth="1"/>
    <col min="9480" max="9481" width="11.28515625" bestFit="1" customWidth="1"/>
    <col min="9482" max="9482" width="12" customWidth="1"/>
    <col min="9483" max="9483" width="13.140625" customWidth="1"/>
    <col min="9484" max="9489" width="7.7109375" customWidth="1"/>
    <col min="9490" max="9490" width="8.5703125" bestFit="1" customWidth="1"/>
    <col min="9491" max="9492" width="7.7109375" customWidth="1"/>
    <col min="9493" max="9493" width="8.5703125" bestFit="1" customWidth="1"/>
    <col min="9494" max="9494" width="7.7109375" customWidth="1"/>
    <col min="9727" max="9727" width="13.42578125" bestFit="1" customWidth="1"/>
    <col min="9728" max="9728" width="22.28515625" bestFit="1" customWidth="1"/>
    <col min="9729" max="9729" width="27.5703125" bestFit="1" customWidth="1"/>
    <col min="9730" max="9730" width="9.7109375" bestFit="1" customWidth="1"/>
    <col min="9731" max="9732" width="9.7109375" customWidth="1"/>
    <col min="9733" max="9733" width="14.140625" customWidth="1"/>
    <col min="9734" max="9734" width="15.42578125" bestFit="1" customWidth="1"/>
    <col min="9735" max="9735" width="15.140625" bestFit="1" customWidth="1"/>
    <col min="9736" max="9737" width="11.28515625" bestFit="1" customWidth="1"/>
    <col min="9738" max="9738" width="12" customWidth="1"/>
    <col min="9739" max="9739" width="13.140625" customWidth="1"/>
    <col min="9740" max="9745" width="7.7109375" customWidth="1"/>
    <col min="9746" max="9746" width="8.5703125" bestFit="1" customWidth="1"/>
    <col min="9747" max="9748" width="7.7109375" customWidth="1"/>
    <col min="9749" max="9749" width="8.5703125" bestFit="1" customWidth="1"/>
    <col min="9750" max="9750" width="7.7109375" customWidth="1"/>
    <col min="9983" max="9983" width="13.42578125" bestFit="1" customWidth="1"/>
    <col min="9984" max="9984" width="22.28515625" bestFit="1" customWidth="1"/>
    <col min="9985" max="9985" width="27.5703125" bestFit="1" customWidth="1"/>
    <col min="9986" max="9986" width="9.7109375" bestFit="1" customWidth="1"/>
    <col min="9987" max="9988" width="9.7109375" customWidth="1"/>
    <col min="9989" max="9989" width="14.140625" customWidth="1"/>
    <col min="9990" max="9990" width="15.42578125" bestFit="1" customWidth="1"/>
    <col min="9991" max="9991" width="15.140625" bestFit="1" customWidth="1"/>
    <col min="9992" max="9993" width="11.28515625" bestFit="1" customWidth="1"/>
    <col min="9994" max="9994" width="12" customWidth="1"/>
    <col min="9995" max="9995" width="13.140625" customWidth="1"/>
    <col min="9996" max="10001" width="7.7109375" customWidth="1"/>
    <col min="10002" max="10002" width="8.5703125" bestFit="1" customWidth="1"/>
    <col min="10003" max="10004" width="7.7109375" customWidth="1"/>
    <col min="10005" max="10005" width="8.5703125" bestFit="1" customWidth="1"/>
    <col min="10006" max="10006" width="7.7109375" customWidth="1"/>
    <col min="10239" max="10239" width="13.42578125" bestFit="1" customWidth="1"/>
    <col min="10240" max="10240" width="22.28515625" bestFit="1" customWidth="1"/>
    <col min="10241" max="10241" width="27.5703125" bestFit="1" customWidth="1"/>
    <col min="10242" max="10242" width="9.7109375" bestFit="1" customWidth="1"/>
    <col min="10243" max="10244" width="9.7109375" customWidth="1"/>
    <col min="10245" max="10245" width="14.140625" customWidth="1"/>
    <col min="10246" max="10246" width="15.42578125" bestFit="1" customWidth="1"/>
    <col min="10247" max="10247" width="15.140625" bestFit="1" customWidth="1"/>
    <col min="10248" max="10249" width="11.28515625" bestFit="1" customWidth="1"/>
    <col min="10250" max="10250" width="12" customWidth="1"/>
    <col min="10251" max="10251" width="13.140625" customWidth="1"/>
    <col min="10252" max="10257" width="7.7109375" customWidth="1"/>
    <col min="10258" max="10258" width="8.5703125" bestFit="1" customWidth="1"/>
    <col min="10259" max="10260" width="7.7109375" customWidth="1"/>
    <col min="10261" max="10261" width="8.5703125" bestFit="1" customWidth="1"/>
    <col min="10262" max="10262" width="7.7109375" customWidth="1"/>
    <col min="10495" max="10495" width="13.42578125" bestFit="1" customWidth="1"/>
    <col min="10496" max="10496" width="22.28515625" bestFit="1" customWidth="1"/>
    <col min="10497" max="10497" width="27.5703125" bestFit="1" customWidth="1"/>
    <col min="10498" max="10498" width="9.7109375" bestFit="1" customWidth="1"/>
    <col min="10499" max="10500" width="9.7109375" customWidth="1"/>
    <col min="10501" max="10501" width="14.140625" customWidth="1"/>
    <col min="10502" max="10502" width="15.42578125" bestFit="1" customWidth="1"/>
    <col min="10503" max="10503" width="15.140625" bestFit="1" customWidth="1"/>
    <col min="10504" max="10505" width="11.28515625" bestFit="1" customWidth="1"/>
    <col min="10506" max="10506" width="12" customWidth="1"/>
    <col min="10507" max="10507" width="13.140625" customWidth="1"/>
    <col min="10508" max="10513" width="7.7109375" customWidth="1"/>
    <col min="10514" max="10514" width="8.5703125" bestFit="1" customWidth="1"/>
    <col min="10515" max="10516" width="7.7109375" customWidth="1"/>
    <col min="10517" max="10517" width="8.5703125" bestFit="1" customWidth="1"/>
    <col min="10518" max="10518" width="7.7109375" customWidth="1"/>
    <col min="10751" max="10751" width="13.42578125" bestFit="1" customWidth="1"/>
    <col min="10752" max="10752" width="22.28515625" bestFit="1" customWidth="1"/>
    <col min="10753" max="10753" width="27.5703125" bestFit="1" customWidth="1"/>
    <col min="10754" max="10754" width="9.7109375" bestFit="1" customWidth="1"/>
    <col min="10755" max="10756" width="9.7109375" customWidth="1"/>
    <col min="10757" max="10757" width="14.140625" customWidth="1"/>
    <col min="10758" max="10758" width="15.42578125" bestFit="1" customWidth="1"/>
    <col min="10759" max="10759" width="15.140625" bestFit="1" customWidth="1"/>
    <col min="10760" max="10761" width="11.28515625" bestFit="1" customWidth="1"/>
    <col min="10762" max="10762" width="12" customWidth="1"/>
    <col min="10763" max="10763" width="13.140625" customWidth="1"/>
    <col min="10764" max="10769" width="7.7109375" customWidth="1"/>
    <col min="10770" max="10770" width="8.5703125" bestFit="1" customWidth="1"/>
    <col min="10771" max="10772" width="7.7109375" customWidth="1"/>
    <col min="10773" max="10773" width="8.5703125" bestFit="1" customWidth="1"/>
    <col min="10774" max="10774" width="7.7109375" customWidth="1"/>
    <col min="11007" max="11007" width="13.42578125" bestFit="1" customWidth="1"/>
    <col min="11008" max="11008" width="22.28515625" bestFit="1" customWidth="1"/>
    <col min="11009" max="11009" width="27.5703125" bestFit="1" customWidth="1"/>
    <col min="11010" max="11010" width="9.7109375" bestFit="1" customWidth="1"/>
    <col min="11011" max="11012" width="9.7109375" customWidth="1"/>
    <col min="11013" max="11013" width="14.140625" customWidth="1"/>
    <col min="11014" max="11014" width="15.42578125" bestFit="1" customWidth="1"/>
    <col min="11015" max="11015" width="15.140625" bestFit="1" customWidth="1"/>
    <col min="11016" max="11017" width="11.28515625" bestFit="1" customWidth="1"/>
    <col min="11018" max="11018" width="12" customWidth="1"/>
    <col min="11019" max="11019" width="13.140625" customWidth="1"/>
    <col min="11020" max="11025" width="7.7109375" customWidth="1"/>
    <col min="11026" max="11026" width="8.5703125" bestFit="1" customWidth="1"/>
    <col min="11027" max="11028" width="7.7109375" customWidth="1"/>
    <col min="11029" max="11029" width="8.5703125" bestFit="1" customWidth="1"/>
    <col min="11030" max="11030" width="7.7109375" customWidth="1"/>
    <col min="11263" max="11263" width="13.42578125" bestFit="1" customWidth="1"/>
    <col min="11264" max="11264" width="22.28515625" bestFit="1" customWidth="1"/>
    <col min="11265" max="11265" width="27.5703125" bestFit="1" customWidth="1"/>
    <col min="11266" max="11266" width="9.7109375" bestFit="1" customWidth="1"/>
    <col min="11267" max="11268" width="9.7109375" customWidth="1"/>
    <col min="11269" max="11269" width="14.140625" customWidth="1"/>
    <col min="11270" max="11270" width="15.42578125" bestFit="1" customWidth="1"/>
    <col min="11271" max="11271" width="15.140625" bestFit="1" customWidth="1"/>
    <col min="11272" max="11273" width="11.28515625" bestFit="1" customWidth="1"/>
    <col min="11274" max="11274" width="12" customWidth="1"/>
    <col min="11275" max="11275" width="13.140625" customWidth="1"/>
    <col min="11276" max="11281" width="7.7109375" customWidth="1"/>
    <col min="11282" max="11282" width="8.5703125" bestFit="1" customWidth="1"/>
    <col min="11283" max="11284" width="7.7109375" customWidth="1"/>
    <col min="11285" max="11285" width="8.5703125" bestFit="1" customWidth="1"/>
    <col min="11286" max="11286" width="7.7109375" customWidth="1"/>
    <col min="11519" max="11519" width="13.42578125" bestFit="1" customWidth="1"/>
    <col min="11520" max="11520" width="22.28515625" bestFit="1" customWidth="1"/>
    <col min="11521" max="11521" width="27.5703125" bestFit="1" customWidth="1"/>
    <col min="11522" max="11522" width="9.7109375" bestFit="1" customWidth="1"/>
    <col min="11523" max="11524" width="9.7109375" customWidth="1"/>
    <col min="11525" max="11525" width="14.140625" customWidth="1"/>
    <col min="11526" max="11526" width="15.42578125" bestFit="1" customWidth="1"/>
    <col min="11527" max="11527" width="15.140625" bestFit="1" customWidth="1"/>
    <col min="11528" max="11529" width="11.28515625" bestFit="1" customWidth="1"/>
    <col min="11530" max="11530" width="12" customWidth="1"/>
    <col min="11531" max="11531" width="13.140625" customWidth="1"/>
    <col min="11532" max="11537" width="7.7109375" customWidth="1"/>
    <col min="11538" max="11538" width="8.5703125" bestFit="1" customWidth="1"/>
    <col min="11539" max="11540" width="7.7109375" customWidth="1"/>
    <col min="11541" max="11541" width="8.5703125" bestFit="1" customWidth="1"/>
    <col min="11542" max="11542" width="7.7109375" customWidth="1"/>
    <col min="11775" max="11775" width="13.42578125" bestFit="1" customWidth="1"/>
    <col min="11776" max="11776" width="22.28515625" bestFit="1" customWidth="1"/>
    <col min="11777" max="11777" width="27.5703125" bestFit="1" customWidth="1"/>
    <col min="11778" max="11778" width="9.7109375" bestFit="1" customWidth="1"/>
    <col min="11779" max="11780" width="9.7109375" customWidth="1"/>
    <col min="11781" max="11781" width="14.140625" customWidth="1"/>
    <col min="11782" max="11782" width="15.42578125" bestFit="1" customWidth="1"/>
    <col min="11783" max="11783" width="15.140625" bestFit="1" customWidth="1"/>
    <col min="11784" max="11785" width="11.28515625" bestFit="1" customWidth="1"/>
    <col min="11786" max="11786" width="12" customWidth="1"/>
    <col min="11787" max="11787" width="13.140625" customWidth="1"/>
    <col min="11788" max="11793" width="7.7109375" customWidth="1"/>
    <col min="11794" max="11794" width="8.5703125" bestFit="1" customWidth="1"/>
    <col min="11795" max="11796" width="7.7109375" customWidth="1"/>
    <col min="11797" max="11797" width="8.5703125" bestFit="1" customWidth="1"/>
    <col min="11798" max="11798" width="7.7109375" customWidth="1"/>
    <col min="12031" max="12031" width="13.42578125" bestFit="1" customWidth="1"/>
    <col min="12032" max="12032" width="22.28515625" bestFit="1" customWidth="1"/>
    <col min="12033" max="12033" width="27.5703125" bestFit="1" customWidth="1"/>
    <col min="12034" max="12034" width="9.7109375" bestFit="1" customWidth="1"/>
    <col min="12035" max="12036" width="9.7109375" customWidth="1"/>
    <col min="12037" max="12037" width="14.140625" customWidth="1"/>
    <col min="12038" max="12038" width="15.42578125" bestFit="1" customWidth="1"/>
    <col min="12039" max="12039" width="15.140625" bestFit="1" customWidth="1"/>
    <col min="12040" max="12041" width="11.28515625" bestFit="1" customWidth="1"/>
    <col min="12042" max="12042" width="12" customWidth="1"/>
    <col min="12043" max="12043" width="13.140625" customWidth="1"/>
    <col min="12044" max="12049" width="7.7109375" customWidth="1"/>
    <col min="12050" max="12050" width="8.5703125" bestFit="1" customWidth="1"/>
    <col min="12051" max="12052" width="7.7109375" customWidth="1"/>
    <col min="12053" max="12053" width="8.5703125" bestFit="1" customWidth="1"/>
    <col min="12054" max="12054" width="7.7109375" customWidth="1"/>
    <col min="12287" max="12287" width="13.42578125" bestFit="1" customWidth="1"/>
    <col min="12288" max="12288" width="22.28515625" bestFit="1" customWidth="1"/>
    <col min="12289" max="12289" width="27.5703125" bestFit="1" customWidth="1"/>
    <col min="12290" max="12290" width="9.7109375" bestFit="1" customWidth="1"/>
    <col min="12291" max="12292" width="9.7109375" customWidth="1"/>
    <col min="12293" max="12293" width="14.140625" customWidth="1"/>
    <col min="12294" max="12294" width="15.42578125" bestFit="1" customWidth="1"/>
    <col min="12295" max="12295" width="15.140625" bestFit="1" customWidth="1"/>
    <col min="12296" max="12297" width="11.28515625" bestFit="1" customWidth="1"/>
    <col min="12298" max="12298" width="12" customWidth="1"/>
    <col min="12299" max="12299" width="13.140625" customWidth="1"/>
    <col min="12300" max="12305" width="7.7109375" customWidth="1"/>
    <col min="12306" max="12306" width="8.5703125" bestFit="1" customWidth="1"/>
    <col min="12307" max="12308" width="7.7109375" customWidth="1"/>
    <col min="12309" max="12309" width="8.5703125" bestFit="1" customWidth="1"/>
    <col min="12310" max="12310" width="7.7109375" customWidth="1"/>
    <col min="12543" max="12543" width="13.42578125" bestFit="1" customWidth="1"/>
    <col min="12544" max="12544" width="22.28515625" bestFit="1" customWidth="1"/>
    <col min="12545" max="12545" width="27.5703125" bestFit="1" customWidth="1"/>
    <col min="12546" max="12546" width="9.7109375" bestFit="1" customWidth="1"/>
    <col min="12547" max="12548" width="9.7109375" customWidth="1"/>
    <col min="12549" max="12549" width="14.140625" customWidth="1"/>
    <col min="12550" max="12550" width="15.42578125" bestFit="1" customWidth="1"/>
    <col min="12551" max="12551" width="15.140625" bestFit="1" customWidth="1"/>
    <col min="12552" max="12553" width="11.28515625" bestFit="1" customWidth="1"/>
    <col min="12554" max="12554" width="12" customWidth="1"/>
    <col min="12555" max="12555" width="13.140625" customWidth="1"/>
    <col min="12556" max="12561" width="7.7109375" customWidth="1"/>
    <col min="12562" max="12562" width="8.5703125" bestFit="1" customWidth="1"/>
    <col min="12563" max="12564" width="7.7109375" customWidth="1"/>
    <col min="12565" max="12565" width="8.5703125" bestFit="1" customWidth="1"/>
    <col min="12566" max="12566" width="7.7109375" customWidth="1"/>
    <col min="12799" max="12799" width="13.42578125" bestFit="1" customWidth="1"/>
    <col min="12800" max="12800" width="22.28515625" bestFit="1" customWidth="1"/>
    <col min="12801" max="12801" width="27.5703125" bestFit="1" customWidth="1"/>
    <col min="12802" max="12802" width="9.7109375" bestFit="1" customWidth="1"/>
    <col min="12803" max="12804" width="9.7109375" customWidth="1"/>
    <col min="12805" max="12805" width="14.140625" customWidth="1"/>
    <col min="12806" max="12806" width="15.42578125" bestFit="1" customWidth="1"/>
    <col min="12807" max="12807" width="15.140625" bestFit="1" customWidth="1"/>
    <col min="12808" max="12809" width="11.28515625" bestFit="1" customWidth="1"/>
    <col min="12810" max="12810" width="12" customWidth="1"/>
    <col min="12811" max="12811" width="13.140625" customWidth="1"/>
    <col min="12812" max="12817" width="7.7109375" customWidth="1"/>
    <col min="12818" max="12818" width="8.5703125" bestFit="1" customWidth="1"/>
    <col min="12819" max="12820" width="7.7109375" customWidth="1"/>
    <col min="12821" max="12821" width="8.5703125" bestFit="1" customWidth="1"/>
    <col min="12822" max="12822" width="7.7109375" customWidth="1"/>
    <col min="13055" max="13055" width="13.42578125" bestFit="1" customWidth="1"/>
    <col min="13056" max="13056" width="22.28515625" bestFit="1" customWidth="1"/>
    <col min="13057" max="13057" width="27.5703125" bestFit="1" customWidth="1"/>
    <col min="13058" max="13058" width="9.7109375" bestFit="1" customWidth="1"/>
    <col min="13059" max="13060" width="9.7109375" customWidth="1"/>
    <col min="13061" max="13061" width="14.140625" customWidth="1"/>
    <col min="13062" max="13062" width="15.42578125" bestFit="1" customWidth="1"/>
    <col min="13063" max="13063" width="15.140625" bestFit="1" customWidth="1"/>
    <col min="13064" max="13065" width="11.28515625" bestFit="1" customWidth="1"/>
    <col min="13066" max="13066" width="12" customWidth="1"/>
    <col min="13067" max="13067" width="13.140625" customWidth="1"/>
    <col min="13068" max="13073" width="7.7109375" customWidth="1"/>
    <col min="13074" max="13074" width="8.5703125" bestFit="1" customWidth="1"/>
    <col min="13075" max="13076" width="7.7109375" customWidth="1"/>
    <col min="13077" max="13077" width="8.5703125" bestFit="1" customWidth="1"/>
    <col min="13078" max="13078" width="7.7109375" customWidth="1"/>
    <col min="13311" max="13311" width="13.42578125" bestFit="1" customWidth="1"/>
    <col min="13312" max="13312" width="22.28515625" bestFit="1" customWidth="1"/>
    <col min="13313" max="13313" width="27.5703125" bestFit="1" customWidth="1"/>
    <col min="13314" max="13314" width="9.7109375" bestFit="1" customWidth="1"/>
    <col min="13315" max="13316" width="9.7109375" customWidth="1"/>
    <col min="13317" max="13317" width="14.140625" customWidth="1"/>
    <col min="13318" max="13318" width="15.42578125" bestFit="1" customWidth="1"/>
    <col min="13319" max="13319" width="15.140625" bestFit="1" customWidth="1"/>
    <col min="13320" max="13321" width="11.28515625" bestFit="1" customWidth="1"/>
    <col min="13322" max="13322" width="12" customWidth="1"/>
    <col min="13323" max="13323" width="13.140625" customWidth="1"/>
    <col min="13324" max="13329" width="7.7109375" customWidth="1"/>
    <col min="13330" max="13330" width="8.5703125" bestFit="1" customWidth="1"/>
    <col min="13331" max="13332" width="7.7109375" customWidth="1"/>
    <col min="13333" max="13333" width="8.5703125" bestFit="1" customWidth="1"/>
    <col min="13334" max="13334" width="7.7109375" customWidth="1"/>
    <col min="13567" max="13567" width="13.42578125" bestFit="1" customWidth="1"/>
    <col min="13568" max="13568" width="22.28515625" bestFit="1" customWidth="1"/>
    <col min="13569" max="13569" width="27.5703125" bestFit="1" customWidth="1"/>
    <col min="13570" max="13570" width="9.7109375" bestFit="1" customWidth="1"/>
    <col min="13571" max="13572" width="9.7109375" customWidth="1"/>
    <col min="13573" max="13573" width="14.140625" customWidth="1"/>
    <col min="13574" max="13574" width="15.42578125" bestFit="1" customWidth="1"/>
    <col min="13575" max="13575" width="15.140625" bestFit="1" customWidth="1"/>
    <col min="13576" max="13577" width="11.28515625" bestFit="1" customWidth="1"/>
    <col min="13578" max="13578" width="12" customWidth="1"/>
    <col min="13579" max="13579" width="13.140625" customWidth="1"/>
    <col min="13580" max="13585" width="7.7109375" customWidth="1"/>
    <col min="13586" max="13586" width="8.5703125" bestFit="1" customWidth="1"/>
    <col min="13587" max="13588" width="7.7109375" customWidth="1"/>
    <col min="13589" max="13589" width="8.5703125" bestFit="1" customWidth="1"/>
    <col min="13590" max="13590" width="7.7109375" customWidth="1"/>
    <col min="13823" max="13823" width="13.42578125" bestFit="1" customWidth="1"/>
    <col min="13824" max="13824" width="22.28515625" bestFit="1" customWidth="1"/>
    <col min="13825" max="13825" width="27.5703125" bestFit="1" customWidth="1"/>
    <col min="13826" max="13826" width="9.7109375" bestFit="1" customWidth="1"/>
    <col min="13827" max="13828" width="9.7109375" customWidth="1"/>
    <col min="13829" max="13829" width="14.140625" customWidth="1"/>
    <col min="13830" max="13830" width="15.42578125" bestFit="1" customWidth="1"/>
    <col min="13831" max="13831" width="15.140625" bestFit="1" customWidth="1"/>
    <col min="13832" max="13833" width="11.28515625" bestFit="1" customWidth="1"/>
    <col min="13834" max="13834" width="12" customWidth="1"/>
    <col min="13835" max="13835" width="13.140625" customWidth="1"/>
    <col min="13836" max="13841" width="7.7109375" customWidth="1"/>
    <col min="13842" max="13842" width="8.5703125" bestFit="1" customWidth="1"/>
    <col min="13843" max="13844" width="7.7109375" customWidth="1"/>
    <col min="13845" max="13845" width="8.5703125" bestFit="1" customWidth="1"/>
    <col min="13846" max="13846" width="7.7109375" customWidth="1"/>
    <col min="14079" max="14079" width="13.42578125" bestFit="1" customWidth="1"/>
    <col min="14080" max="14080" width="22.28515625" bestFit="1" customWidth="1"/>
    <col min="14081" max="14081" width="27.5703125" bestFit="1" customWidth="1"/>
    <col min="14082" max="14082" width="9.7109375" bestFit="1" customWidth="1"/>
    <col min="14083" max="14084" width="9.7109375" customWidth="1"/>
    <col min="14085" max="14085" width="14.140625" customWidth="1"/>
    <col min="14086" max="14086" width="15.42578125" bestFit="1" customWidth="1"/>
    <col min="14087" max="14087" width="15.140625" bestFit="1" customWidth="1"/>
    <col min="14088" max="14089" width="11.28515625" bestFit="1" customWidth="1"/>
    <col min="14090" max="14090" width="12" customWidth="1"/>
    <col min="14091" max="14091" width="13.140625" customWidth="1"/>
    <col min="14092" max="14097" width="7.7109375" customWidth="1"/>
    <col min="14098" max="14098" width="8.5703125" bestFit="1" customWidth="1"/>
    <col min="14099" max="14100" width="7.7109375" customWidth="1"/>
    <col min="14101" max="14101" width="8.5703125" bestFit="1" customWidth="1"/>
    <col min="14102" max="14102" width="7.7109375" customWidth="1"/>
    <col min="14335" max="14335" width="13.42578125" bestFit="1" customWidth="1"/>
    <col min="14336" max="14336" width="22.28515625" bestFit="1" customWidth="1"/>
    <col min="14337" max="14337" width="27.5703125" bestFit="1" customWidth="1"/>
    <col min="14338" max="14338" width="9.7109375" bestFit="1" customWidth="1"/>
    <col min="14339" max="14340" width="9.7109375" customWidth="1"/>
    <col min="14341" max="14341" width="14.140625" customWidth="1"/>
    <col min="14342" max="14342" width="15.42578125" bestFit="1" customWidth="1"/>
    <col min="14343" max="14343" width="15.140625" bestFit="1" customWidth="1"/>
    <col min="14344" max="14345" width="11.28515625" bestFit="1" customWidth="1"/>
    <col min="14346" max="14346" width="12" customWidth="1"/>
    <col min="14347" max="14347" width="13.140625" customWidth="1"/>
    <col min="14348" max="14353" width="7.7109375" customWidth="1"/>
    <col min="14354" max="14354" width="8.5703125" bestFit="1" customWidth="1"/>
    <col min="14355" max="14356" width="7.7109375" customWidth="1"/>
    <col min="14357" max="14357" width="8.5703125" bestFit="1" customWidth="1"/>
    <col min="14358" max="14358" width="7.7109375" customWidth="1"/>
    <col min="14591" max="14591" width="13.42578125" bestFit="1" customWidth="1"/>
    <col min="14592" max="14592" width="22.28515625" bestFit="1" customWidth="1"/>
    <col min="14593" max="14593" width="27.5703125" bestFit="1" customWidth="1"/>
    <col min="14594" max="14594" width="9.7109375" bestFit="1" customWidth="1"/>
    <col min="14595" max="14596" width="9.7109375" customWidth="1"/>
    <col min="14597" max="14597" width="14.140625" customWidth="1"/>
    <col min="14598" max="14598" width="15.42578125" bestFit="1" customWidth="1"/>
    <col min="14599" max="14599" width="15.140625" bestFit="1" customWidth="1"/>
    <col min="14600" max="14601" width="11.28515625" bestFit="1" customWidth="1"/>
    <col min="14602" max="14602" width="12" customWidth="1"/>
    <col min="14603" max="14603" width="13.140625" customWidth="1"/>
    <col min="14604" max="14609" width="7.7109375" customWidth="1"/>
    <col min="14610" max="14610" width="8.5703125" bestFit="1" customWidth="1"/>
    <col min="14611" max="14612" width="7.7109375" customWidth="1"/>
    <col min="14613" max="14613" width="8.5703125" bestFit="1" customWidth="1"/>
    <col min="14614" max="14614" width="7.7109375" customWidth="1"/>
    <col min="14847" max="14847" width="13.42578125" bestFit="1" customWidth="1"/>
    <col min="14848" max="14848" width="22.28515625" bestFit="1" customWidth="1"/>
    <col min="14849" max="14849" width="27.5703125" bestFit="1" customWidth="1"/>
    <col min="14850" max="14850" width="9.7109375" bestFit="1" customWidth="1"/>
    <col min="14851" max="14852" width="9.7109375" customWidth="1"/>
    <col min="14853" max="14853" width="14.140625" customWidth="1"/>
    <col min="14854" max="14854" width="15.42578125" bestFit="1" customWidth="1"/>
    <col min="14855" max="14855" width="15.140625" bestFit="1" customWidth="1"/>
    <col min="14856" max="14857" width="11.28515625" bestFit="1" customWidth="1"/>
    <col min="14858" max="14858" width="12" customWidth="1"/>
    <col min="14859" max="14859" width="13.140625" customWidth="1"/>
    <col min="14860" max="14865" width="7.7109375" customWidth="1"/>
    <col min="14866" max="14866" width="8.5703125" bestFit="1" customWidth="1"/>
    <col min="14867" max="14868" width="7.7109375" customWidth="1"/>
    <col min="14869" max="14869" width="8.5703125" bestFit="1" customWidth="1"/>
    <col min="14870" max="14870" width="7.7109375" customWidth="1"/>
    <col min="15103" max="15103" width="13.42578125" bestFit="1" customWidth="1"/>
    <col min="15104" max="15104" width="22.28515625" bestFit="1" customWidth="1"/>
    <col min="15105" max="15105" width="27.5703125" bestFit="1" customWidth="1"/>
    <col min="15106" max="15106" width="9.7109375" bestFit="1" customWidth="1"/>
    <col min="15107" max="15108" width="9.7109375" customWidth="1"/>
    <col min="15109" max="15109" width="14.140625" customWidth="1"/>
    <col min="15110" max="15110" width="15.42578125" bestFit="1" customWidth="1"/>
    <col min="15111" max="15111" width="15.140625" bestFit="1" customWidth="1"/>
    <col min="15112" max="15113" width="11.28515625" bestFit="1" customWidth="1"/>
    <col min="15114" max="15114" width="12" customWidth="1"/>
    <col min="15115" max="15115" width="13.140625" customWidth="1"/>
    <col min="15116" max="15121" width="7.7109375" customWidth="1"/>
    <col min="15122" max="15122" width="8.5703125" bestFit="1" customWidth="1"/>
    <col min="15123" max="15124" width="7.7109375" customWidth="1"/>
    <col min="15125" max="15125" width="8.5703125" bestFit="1" customWidth="1"/>
    <col min="15126" max="15126" width="7.7109375" customWidth="1"/>
    <col min="15359" max="15359" width="13.42578125" bestFit="1" customWidth="1"/>
    <col min="15360" max="15360" width="22.28515625" bestFit="1" customWidth="1"/>
    <col min="15361" max="15361" width="27.5703125" bestFit="1" customWidth="1"/>
    <col min="15362" max="15362" width="9.7109375" bestFit="1" customWidth="1"/>
    <col min="15363" max="15364" width="9.7109375" customWidth="1"/>
    <col min="15365" max="15365" width="14.140625" customWidth="1"/>
    <col min="15366" max="15366" width="15.42578125" bestFit="1" customWidth="1"/>
    <col min="15367" max="15367" width="15.140625" bestFit="1" customWidth="1"/>
    <col min="15368" max="15369" width="11.28515625" bestFit="1" customWidth="1"/>
    <col min="15370" max="15370" width="12" customWidth="1"/>
    <col min="15371" max="15371" width="13.140625" customWidth="1"/>
    <col min="15372" max="15377" width="7.7109375" customWidth="1"/>
    <col min="15378" max="15378" width="8.5703125" bestFit="1" customWidth="1"/>
    <col min="15379" max="15380" width="7.7109375" customWidth="1"/>
    <col min="15381" max="15381" width="8.5703125" bestFit="1" customWidth="1"/>
    <col min="15382" max="15382" width="7.7109375" customWidth="1"/>
    <col min="15615" max="15615" width="13.42578125" bestFit="1" customWidth="1"/>
    <col min="15616" max="15616" width="22.28515625" bestFit="1" customWidth="1"/>
    <col min="15617" max="15617" width="27.5703125" bestFit="1" customWidth="1"/>
    <col min="15618" max="15618" width="9.7109375" bestFit="1" customWidth="1"/>
    <col min="15619" max="15620" width="9.7109375" customWidth="1"/>
    <col min="15621" max="15621" width="14.140625" customWidth="1"/>
    <col min="15622" max="15622" width="15.42578125" bestFit="1" customWidth="1"/>
    <col min="15623" max="15623" width="15.140625" bestFit="1" customWidth="1"/>
    <col min="15624" max="15625" width="11.28515625" bestFit="1" customWidth="1"/>
    <col min="15626" max="15626" width="12" customWidth="1"/>
    <col min="15627" max="15627" width="13.140625" customWidth="1"/>
    <col min="15628" max="15633" width="7.7109375" customWidth="1"/>
    <col min="15634" max="15634" width="8.5703125" bestFit="1" customWidth="1"/>
    <col min="15635" max="15636" width="7.7109375" customWidth="1"/>
    <col min="15637" max="15637" width="8.5703125" bestFit="1" customWidth="1"/>
    <col min="15638" max="15638" width="7.7109375" customWidth="1"/>
    <col min="15871" max="15871" width="13.42578125" bestFit="1" customWidth="1"/>
    <col min="15872" max="15872" width="22.28515625" bestFit="1" customWidth="1"/>
    <col min="15873" max="15873" width="27.5703125" bestFit="1" customWidth="1"/>
    <col min="15874" max="15874" width="9.7109375" bestFit="1" customWidth="1"/>
    <col min="15875" max="15876" width="9.7109375" customWidth="1"/>
    <col min="15877" max="15877" width="14.140625" customWidth="1"/>
    <col min="15878" max="15878" width="15.42578125" bestFit="1" customWidth="1"/>
    <col min="15879" max="15879" width="15.140625" bestFit="1" customWidth="1"/>
    <col min="15880" max="15881" width="11.28515625" bestFit="1" customWidth="1"/>
    <col min="15882" max="15882" width="12" customWidth="1"/>
    <col min="15883" max="15883" width="13.140625" customWidth="1"/>
    <col min="15884" max="15889" width="7.7109375" customWidth="1"/>
    <col min="15890" max="15890" width="8.5703125" bestFit="1" customWidth="1"/>
    <col min="15891" max="15892" width="7.7109375" customWidth="1"/>
    <col min="15893" max="15893" width="8.5703125" bestFit="1" customWidth="1"/>
    <col min="15894" max="15894" width="7.7109375" customWidth="1"/>
    <col min="16127" max="16127" width="13.42578125" bestFit="1" customWidth="1"/>
    <col min="16128" max="16128" width="22.28515625" bestFit="1" customWidth="1"/>
    <col min="16129" max="16129" width="27.5703125" bestFit="1" customWidth="1"/>
    <col min="16130" max="16130" width="9.7109375" bestFit="1" customWidth="1"/>
    <col min="16131" max="16132" width="9.7109375" customWidth="1"/>
    <col min="16133" max="16133" width="14.140625" customWidth="1"/>
    <col min="16134" max="16134" width="15.42578125" bestFit="1" customWidth="1"/>
    <col min="16135" max="16135" width="15.140625" bestFit="1" customWidth="1"/>
    <col min="16136" max="16137" width="11.28515625" bestFit="1" customWidth="1"/>
    <col min="16138" max="16138" width="12" customWidth="1"/>
    <col min="16139" max="16139" width="13.140625" customWidth="1"/>
    <col min="16140" max="16145" width="7.7109375" customWidth="1"/>
    <col min="16146" max="16146" width="8.5703125" bestFit="1" customWidth="1"/>
    <col min="16147" max="16148" width="7.7109375" customWidth="1"/>
    <col min="16149" max="16149" width="8.5703125" bestFit="1" customWidth="1"/>
    <col min="16150" max="16150" width="7.7109375" customWidth="1"/>
  </cols>
  <sheetData>
    <row r="1" spans="1:51" s="1" customFormat="1" ht="59.25" customHeight="1" x14ac:dyDescent="0.5">
      <c r="A1" s="1" t="s">
        <v>0</v>
      </c>
      <c r="B1" s="1" t="s">
        <v>1</v>
      </c>
      <c r="C1" s="1" t="s">
        <v>2</v>
      </c>
      <c r="D1" s="2"/>
      <c r="E1" s="411">
        <v>2018</v>
      </c>
      <c r="F1" s="411"/>
      <c r="G1" s="3"/>
      <c r="H1" s="4" t="s">
        <v>3</v>
      </c>
      <c r="I1" s="5" t="s">
        <v>4</v>
      </c>
      <c r="K1" s="6"/>
      <c r="L1" s="7"/>
      <c r="M1" s="7"/>
      <c r="N1" s="7"/>
      <c r="O1" s="8">
        <v>1</v>
      </c>
      <c r="P1" s="7">
        <v>2</v>
      </c>
      <c r="Q1" s="7">
        <v>3</v>
      </c>
      <c r="R1" s="7">
        <v>4</v>
      </c>
      <c r="S1" s="7">
        <v>5</v>
      </c>
      <c r="T1" s="7">
        <v>6</v>
      </c>
      <c r="U1" s="7">
        <v>7</v>
      </c>
      <c r="V1" s="7">
        <v>8</v>
      </c>
      <c r="W1" s="7">
        <v>9</v>
      </c>
      <c r="X1" s="8">
        <v>10</v>
      </c>
      <c r="Y1" s="7">
        <v>11</v>
      </c>
      <c r="Z1" s="7">
        <v>12</v>
      </c>
      <c r="AA1" s="7">
        <v>13</v>
      </c>
      <c r="AB1" s="7">
        <v>14</v>
      </c>
      <c r="AC1" s="7">
        <v>15</v>
      </c>
      <c r="AD1" s="7">
        <v>16</v>
      </c>
      <c r="AE1" s="7">
        <v>17</v>
      </c>
      <c r="AF1" s="7">
        <v>18</v>
      </c>
      <c r="AG1" s="7">
        <v>19</v>
      </c>
      <c r="AH1" s="7">
        <v>20</v>
      </c>
      <c r="AI1" s="7">
        <v>21</v>
      </c>
      <c r="AJ1" s="7">
        <v>22</v>
      </c>
      <c r="AK1" s="7">
        <v>23</v>
      </c>
      <c r="AL1" s="7">
        <v>24</v>
      </c>
      <c r="AM1" s="7">
        <v>25</v>
      </c>
      <c r="AN1" s="7">
        <v>26</v>
      </c>
      <c r="AO1" s="7">
        <v>27</v>
      </c>
      <c r="AP1" s="7">
        <v>28</v>
      </c>
      <c r="AQ1" s="7">
        <v>29</v>
      </c>
      <c r="AR1" s="7">
        <v>30</v>
      </c>
      <c r="AS1" s="1">
        <v>31</v>
      </c>
      <c r="AW1" s="383" t="s">
        <v>443</v>
      </c>
      <c r="AX1" s="154" t="s">
        <v>444</v>
      </c>
      <c r="AY1" s="384" t="s">
        <v>445</v>
      </c>
    </row>
    <row r="2" spans="1:51" s="1" customFormat="1" x14ac:dyDescent="0.25">
      <c r="D2" s="2" t="s">
        <v>5</v>
      </c>
      <c r="E2" s="1" t="s">
        <v>6</v>
      </c>
      <c r="F2" s="1" t="s">
        <v>7</v>
      </c>
      <c r="G2" s="3" t="s">
        <v>8</v>
      </c>
      <c r="H2" s="9" t="s">
        <v>9</v>
      </c>
      <c r="I2" s="10"/>
      <c r="K2" s="6" t="s">
        <v>10</v>
      </c>
      <c r="L2" s="7"/>
      <c r="M2" s="7"/>
      <c r="N2" s="7" t="s">
        <v>156</v>
      </c>
      <c r="O2" s="8" t="s">
        <v>133</v>
      </c>
      <c r="P2" s="8" t="s">
        <v>133</v>
      </c>
      <c r="Q2" s="8" t="s">
        <v>133</v>
      </c>
      <c r="R2" s="8" t="s">
        <v>133</v>
      </c>
      <c r="S2" s="8" t="s">
        <v>133</v>
      </c>
      <c r="T2" s="8" t="s">
        <v>133</v>
      </c>
      <c r="U2" s="8" t="s">
        <v>133</v>
      </c>
      <c r="V2" s="8" t="s">
        <v>133</v>
      </c>
      <c r="W2" s="8" t="s">
        <v>133</v>
      </c>
      <c r="X2" s="8" t="s">
        <v>133</v>
      </c>
      <c r="Y2" s="8" t="s">
        <v>133</v>
      </c>
      <c r="Z2" s="8" t="s">
        <v>133</v>
      </c>
      <c r="AA2" s="8" t="s">
        <v>133</v>
      </c>
      <c r="AB2" s="8" t="s">
        <v>133</v>
      </c>
      <c r="AC2" s="8" t="s">
        <v>133</v>
      </c>
      <c r="AD2" s="8" t="s">
        <v>133</v>
      </c>
      <c r="AE2" s="8" t="s">
        <v>133</v>
      </c>
      <c r="AF2" s="8" t="s">
        <v>133</v>
      </c>
      <c r="AG2" s="8" t="s">
        <v>133</v>
      </c>
      <c r="AH2" s="8" t="s">
        <v>133</v>
      </c>
      <c r="AI2" s="8" t="s">
        <v>133</v>
      </c>
      <c r="AJ2" s="8" t="s">
        <v>133</v>
      </c>
      <c r="AK2" s="8" t="s">
        <v>133</v>
      </c>
      <c r="AL2" s="8" t="s">
        <v>133</v>
      </c>
      <c r="AM2" s="8" t="s">
        <v>133</v>
      </c>
      <c r="AN2" s="8" t="s">
        <v>133</v>
      </c>
      <c r="AO2" s="8" t="s">
        <v>133</v>
      </c>
      <c r="AP2" s="8" t="s">
        <v>133</v>
      </c>
      <c r="AQ2" s="8" t="s">
        <v>133</v>
      </c>
      <c r="AR2" s="8" t="s">
        <v>133</v>
      </c>
      <c r="AW2" s="383"/>
      <c r="AX2" s="154"/>
      <c r="AY2" s="384"/>
    </row>
    <row r="3" spans="1:51" ht="15.75" thickBot="1" x14ac:dyDescent="0.3">
      <c r="H3" s="13" t="s">
        <v>11</v>
      </c>
      <c r="I3" s="14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</row>
    <row r="4" spans="1:51" s="24" customFormat="1" ht="15.75" thickTop="1" x14ac:dyDescent="0.25">
      <c r="A4" s="19" t="s">
        <v>12</v>
      </c>
      <c r="B4" s="20" t="s">
        <v>13</v>
      </c>
      <c r="C4" s="21" t="s">
        <v>14</v>
      </c>
      <c r="D4" s="22">
        <v>0.1</v>
      </c>
      <c r="E4" s="23">
        <v>14</v>
      </c>
      <c r="F4" s="24">
        <v>86400</v>
      </c>
      <c r="G4" s="25">
        <f>D4*E4*F4</f>
        <v>120960.00000000001</v>
      </c>
      <c r="H4" s="26">
        <v>146880.00000000003</v>
      </c>
      <c r="I4" s="26">
        <f>G4-H4</f>
        <v>-25920.000000000015</v>
      </c>
      <c r="J4" s="27"/>
      <c r="K4" s="28"/>
      <c r="L4" s="107"/>
      <c r="M4" s="107"/>
      <c r="N4" s="107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15"/>
      <c r="AW4" s="31">
        <f>SUM(O4:AS4)</f>
        <v>0</v>
      </c>
      <c r="AX4" s="18">
        <v>86400</v>
      </c>
      <c r="AY4" s="33">
        <f>AW4*AX4</f>
        <v>0</v>
      </c>
    </row>
    <row r="5" spans="1:51" s="18" customFormat="1" x14ac:dyDescent="0.25">
      <c r="A5" s="29"/>
      <c r="B5" s="30"/>
      <c r="C5" s="116" t="s">
        <v>15</v>
      </c>
      <c r="D5" s="31">
        <v>0.1</v>
      </c>
      <c r="E5" s="32">
        <v>1</v>
      </c>
      <c r="F5" s="18">
        <v>86400</v>
      </c>
      <c r="G5" s="33">
        <f>D5*E5*F5</f>
        <v>8640</v>
      </c>
      <c r="H5" s="34">
        <v>80640.000000000015</v>
      </c>
      <c r="I5" s="34">
        <f t="shared" ref="I5:I94" si="0">G5-H5</f>
        <v>-72000.000000000015</v>
      </c>
      <c r="J5" s="35"/>
      <c r="K5" s="36"/>
      <c r="L5" s="16"/>
      <c r="M5" s="16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17"/>
      <c r="AW5" s="31">
        <f t="shared" ref="AW5:AW68" si="1">SUM(O5:AS5)</f>
        <v>0</v>
      </c>
      <c r="AX5" s="18">
        <v>86400</v>
      </c>
      <c r="AY5" s="33">
        <f t="shared" ref="AY5:AY68" si="2">AW5*AX5</f>
        <v>0</v>
      </c>
    </row>
    <row r="6" spans="1:51" s="18" customFormat="1" x14ac:dyDescent="0.25">
      <c r="A6" s="29"/>
      <c r="B6" s="37"/>
      <c r="C6" s="38" t="s">
        <v>16</v>
      </c>
      <c r="D6" s="39">
        <v>0</v>
      </c>
      <c r="E6" s="38">
        <v>0</v>
      </c>
      <c r="F6" s="38">
        <v>86400</v>
      </c>
      <c r="G6" s="40">
        <f>D6*E6*F6</f>
        <v>0</v>
      </c>
      <c r="H6" s="34">
        <v>0</v>
      </c>
      <c r="I6" s="34">
        <f t="shared" si="0"/>
        <v>0</v>
      </c>
      <c r="J6" s="33"/>
      <c r="K6" s="36"/>
      <c r="L6" s="16"/>
      <c r="M6" s="16"/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17"/>
      <c r="AW6" s="31"/>
      <c r="AY6" s="33"/>
    </row>
    <row r="7" spans="1:51" s="18" customFormat="1" x14ac:dyDescent="0.25">
      <c r="A7" s="29"/>
      <c r="B7" s="37"/>
      <c r="C7" s="41" t="s">
        <v>17</v>
      </c>
      <c r="D7" s="42">
        <v>1.5589999999999999</v>
      </c>
      <c r="E7" s="32">
        <v>89</v>
      </c>
      <c r="F7" s="18">
        <v>86400</v>
      </c>
      <c r="G7" s="33">
        <f>D7*E7*F7</f>
        <v>11988086.4</v>
      </c>
      <c r="H7" s="34">
        <v>6310943.9995392002</v>
      </c>
      <c r="I7" s="34">
        <f t="shared" si="0"/>
        <v>5677142.4004608002</v>
      </c>
      <c r="J7" s="33"/>
      <c r="K7" s="36"/>
      <c r="L7" s="16"/>
      <c r="M7" s="16"/>
      <c r="N7" s="1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17"/>
      <c r="AW7" s="31">
        <f t="shared" si="1"/>
        <v>0</v>
      </c>
      <c r="AX7" s="18">
        <v>86400</v>
      </c>
      <c r="AY7" s="33">
        <f t="shared" si="2"/>
        <v>0</v>
      </c>
    </row>
    <row r="8" spans="1:51" s="18" customFormat="1" x14ac:dyDescent="0.25">
      <c r="A8" s="29"/>
      <c r="B8" s="30"/>
      <c r="C8" s="41" t="s">
        <v>18</v>
      </c>
      <c r="D8" s="31">
        <v>0.46</v>
      </c>
      <c r="E8" s="32">
        <v>15</v>
      </c>
      <c r="F8" s="18">
        <v>86400</v>
      </c>
      <c r="G8" s="33">
        <f t="shared" ref="G8:G20" si="3">D8*E8*F8</f>
        <v>596160</v>
      </c>
      <c r="H8" s="34">
        <v>198720</v>
      </c>
      <c r="I8" s="34">
        <f t="shared" si="0"/>
        <v>397440</v>
      </c>
      <c r="K8" s="36"/>
      <c r="L8" s="16"/>
      <c r="M8" s="16"/>
      <c r="N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17"/>
      <c r="AW8" s="31">
        <f t="shared" si="1"/>
        <v>0</v>
      </c>
      <c r="AX8" s="18">
        <v>86400</v>
      </c>
      <c r="AY8" s="33">
        <f t="shared" si="2"/>
        <v>0</v>
      </c>
    </row>
    <row r="9" spans="1:51" s="18" customFormat="1" x14ac:dyDescent="0.25">
      <c r="A9" s="29"/>
      <c r="B9" s="30"/>
      <c r="C9" s="41"/>
      <c r="D9" s="31"/>
      <c r="E9" s="32"/>
      <c r="G9" s="33"/>
      <c r="H9" s="34"/>
      <c r="I9" s="34"/>
      <c r="K9" s="36"/>
      <c r="L9" s="16"/>
      <c r="M9" s="16"/>
      <c r="N9" s="16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17"/>
      <c r="AW9" s="31">
        <f t="shared" si="1"/>
        <v>0</v>
      </c>
      <c r="AX9" s="18">
        <v>86400</v>
      </c>
      <c r="AY9" s="33">
        <f t="shared" si="2"/>
        <v>0</v>
      </c>
    </row>
    <row r="10" spans="1:51" s="44" customFormat="1" ht="15.75" thickBot="1" x14ac:dyDescent="0.3">
      <c r="A10" s="29"/>
      <c r="B10" s="43"/>
      <c r="C10" s="44" t="s">
        <v>155</v>
      </c>
      <c r="D10" s="45"/>
      <c r="G10" s="46"/>
      <c r="H10" s="47"/>
      <c r="I10" s="48"/>
      <c r="K10" s="49">
        <f>SUM(G4:G8)</f>
        <v>12713846.4</v>
      </c>
      <c r="L10" s="109"/>
      <c r="M10" s="110"/>
      <c r="N10" s="110">
        <f>86400*SUM(O10:AS10)</f>
        <v>0</v>
      </c>
      <c r="O10" s="111">
        <f t="shared" ref="O10:AS10" si="4">SUM(O7:O9)</f>
        <v>0</v>
      </c>
      <c r="P10" s="111">
        <f t="shared" si="4"/>
        <v>0</v>
      </c>
      <c r="Q10" s="111">
        <f t="shared" si="4"/>
        <v>0</v>
      </c>
      <c r="R10" s="111">
        <f t="shared" si="4"/>
        <v>0</v>
      </c>
      <c r="S10" s="111">
        <f t="shared" si="4"/>
        <v>0</v>
      </c>
      <c r="T10" s="111">
        <f t="shared" si="4"/>
        <v>0</v>
      </c>
      <c r="U10" s="111">
        <f t="shared" si="4"/>
        <v>0</v>
      </c>
      <c r="V10" s="111">
        <f t="shared" si="4"/>
        <v>0</v>
      </c>
      <c r="W10" s="111">
        <f t="shared" si="4"/>
        <v>0</v>
      </c>
      <c r="X10" s="111">
        <f t="shared" si="4"/>
        <v>0</v>
      </c>
      <c r="Y10" s="111">
        <f t="shared" si="4"/>
        <v>0</v>
      </c>
      <c r="Z10" s="111">
        <f t="shared" si="4"/>
        <v>0</v>
      </c>
      <c r="AA10" s="111">
        <f t="shared" si="4"/>
        <v>0</v>
      </c>
      <c r="AB10" s="111">
        <f t="shared" si="4"/>
        <v>0</v>
      </c>
      <c r="AC10" s="111">
        <f t="shared" si="4"/>
        <v>0</v>
      </c>
      <c r="AD10" s="111">
        <f t="shared" si="4"/>
        <v>0</v>
      </c>
      <c r="AE10" s="111">
        <f t="shared" si="4"/>
        <v>0</v>
      </c>
      <c r="AF10" s="111">
        <f t="shared" si="4"/>
        <v>0</v>
      </c>
      <c r="AG10" s="111">
        <f t="shared" si="4"/>
        <v>0</v>
      </c>
      <c r="AH10" s="111">
        <f t="shared" si="4"/>
        <v>0</v>
      </c>
      <c r="AI10" s="111">
        <f t="shared" si="4"/>
        <v>0</v>
      </c>
      <c r="AJ10" s="111">
        <f t="shared" si="4"/>
        <v>0</v>
      </c>
      <c r="AK10" s="111">
        <f t="shared" si="4"/>
        <v>0</v>
      </c>
      <c r="AL10" s="111">
        <f t="shared" si="4"/>
        <v>0</v>
      </c>
      <c r="AM10" s="111">
        <f t="shared" si="4"/>
        <v>0</v>
      </c>
      <c r="AN10" s="111">
        <f t="shared" si="4"/>
        <v>0</v>
      </c>
      <c r="AO10" s="111">
        <f t="shared" si="4"/>
        <v>0</v>
      </c>
      <c r="AP10" s="111">
        <f t="shared" si="4"/>
        <v>0</v>
      </c>
      <c r="AQ10" s="111">
        <f t="shared" si="4"/>
        <v>0</v>
      </c>
      <c r="AR10" s="111">
        <f t="shared" si="4"/>
        <v>0</v>
      </c>
      <c r="AS10" s="112">
        <f t="shared" si="4"/>
        <v>0</v>
      </c>
      <c r="AW10" s="31">
        <f t="shared" si="1"/>
        <v>0</v>
      </c>
      <c r="AX10" s="18">
        <v>86400</v>
      </c>
      <c r="AY10" s="33">
        <f t="shared" si="2"/>
        <v>0</v>
      </c>
    </row>
    <row r="11" spans="1:51" ht="16.5" thickTop="1" thickBot="1" x14ac:dyDescent="0.3">
      <c r="A11" s="29"/>
      <c r="H11" s="51"/>
      <c r="I11" s="51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W11" s="31"/>
    </row>
    <row r="12" spans="1:51" s="24" customFormat="1" ht="15.75" thickTop="1" x14ac:dyDescent="0.25">
      <c r="A12" s="29"/>
      <c r="B12" s="52" t="s">
        <v>19</v>
      </c>
      <c r="H12" s="53"/>
      <c r="I12" s="53"/>
      <c r="K12" s="54"/>
      <c r="L12" s="107"/>
      <c r="M12" s="107"/>
      <c r="N12" s="107"/>
      <c r="O12" s="108"/>
      <c r="P12" s="107"/>
      <c r="Q12" s="107"/>
      <c r="R12" s="107"/>
      <c r="S12" s="107"/>
      <c r="T12" s="107"/>
      <c r="U12" s="107"/>
      <c r="V12" s="107"/>
      <c r="W12" s="107"/>
      <c r="AS12" s="54"/>
      <c r="AW12" s="31"/>
      <c r="AX12" s="18"/>
      <c r="AY12" s="33"/>
    </row>
    <row r="13" spans="1:51" s="18" customFormat="1" x14ac:dyDescent="0.25">
      <c r="A13" s="29"/>
      <c r="B13" s="37"/>
      <c r="C13" s="41" t="s">
        <v>20</v>
      </c>
      <c r="D13" s="31">
        <v>0.3</v>
      </c>
      <c r="E13" s="32">
        <v>9</v>
      </c>
      <c r="F13" s="18">
        <v>86400</v>
      </c>
      <c r="G13" s="33">
        <f t="shared" si="3"/>
        <v>233279.99999999997</v>
      </c>
      <c r="H13" s="34">
        <v>362880</v>
      </c>
      <c r="I13" s="34">
        <f t="shared" si="0"/>
        <v>-129600.00000000003</v>
      </c>
      <c r="J13" s="35"/>
      <c r="K13" s="36"/>
      <c r="L13" s="16"/>
      <c r="M13" s="16"/>
      <c r="N13" s="16"/>
      <c r="O13" s="17"/>
      <c r="P13" s="16"/>
      <c r="Q13" s="16"/>
      <c r="R13" s="16"/>
      <c r="S13" s="16"/>
      <c r="T13" s="16"/>
      <c r="U13" s="16"/>
      <c r="V13" s="16"/>
      <c r="W13" s="16"/>
      <c r="AS13" s="104"/>
      <c r="AW13" s="31">
        <f t="shared" si="1"/>
        <v>0</v>
      </c>
      <c r="AX13" s="18">
        <v>86400</v>
      </c>
      <c r="AY13" s="33">
        <f t="shared" si="2"/>
        <v>0</v>
      </c>
    </row>
    <row r="14" spans="1:51" s="18" customFormat="1" x14ac:dyDescent="0.25">
      <c r="A14" s="29"/>
      <c r="B14" s="37"/>
      <c r="C14" s="41" t="s">
        <v>21</v>
      </c>
      <c r="D14" s="31">
        <v>0.36</v>
      </c>
      <c r="E14" s="32">
        <v>26</v>
      </c>
      <c r="F14" s="18">
        <v>86400</v>
      </c>
      <c r="G14" s="33">
        <f t="shared" si="3"/>
        <v>808704</v>
      </c>
      <c r="H14" s="34">
        <v>570240</v>
      </c>
      <c r="I14" s="34">
        <f t="shared" si="0"/>
        <v>238464</v>
      </c>
      <c r="K14" s="36"/>
      <c r="L14" s="16"/>
      <c r="M14" s="16"/>
      <c r="N14" s="16"/>
      <c r="O14" s="17"/>
      <c r="P14" s="16"/>
      <c r="Q14" s="16"/>
      <c r="R14" s="16"/>
      <c r="S14" s="16"/>
      <c r="T14" s="16"/>
      <c r="U14" s="16"/>
      <c r="V14" s="16"/>
      <c r="W14" s="16"/>
      <c r="AS14" s="104"/>
      <c r="AW14" s="31">
        <f t="shared" si="1"/>
        <v>0</v>
      </c>
      <c r="AX14" s="18">
        <v>86400</v>
      </c>
      <c r="AY14" s="33">
        <f t="shared" si="2"/>
        <v>0</v>
      </c>
    </row>
    <row r="15" spans="1:51" s="18" customFormat="1" x14ac:dyDescent="0.25">
      <c r="A15" s="29"/>
      <c r="B15" s="37"/>
      <c r="C15" s="38" t="s">
        <v>22</v>
      </c>
      <c r="D15" s="39">
        <v>0</v>
      </c>
      <c r="E15" s="38">
        <v>0</v>
      </c>
      <c r="F15" s="38">
        <v>86400</v>
      </c>
      <c r="G15" s="40">
        <f t="shared" si="3"/>
        <v>0</v>
      </c>
      <c r="H15" s="34">
        <v>0</v>
      </c>
      <c r="I15" s="34">
        <f t="shared" si="0"/>
        <v>0</v>
      </c>
      <c r="K15" s="36"/>
      <c r="L15" s="16"/>
      <c r="M15" s="16"/>
      <c r="N15" s="16"/>
      <c r="O15" s="17"/>
      <c r="P15" s="16"/>
      <c r="Q15" s="16"/>
      <c r="R15" s="16"/>
      <c r="S15" s="16"/>
      <c r="T15" s="16"/>
      <c r="U15" s="16"/>
      <c r="V15" s="16"/>
      <c r="W15" s="16"/>
      <c r="AS15" s="104"/>
      <c r="AW15" s="31">
        <f t="shared" si="1"/>
        <v>0</v>
      </c>
      <c r="AX15" s="18">
        <v>86400</v>
      </c>
      <c r="AY15" s="33">
        <f t="shared" si="2"/>
        <v>0</v>
      </c>
    </row>
    <row r="16" spans="1:51" s="18" customFormat="1" x14ac:dyDescent="0.25">
      <c r="A16" s="29"/>
      <c r="B16" s="37"/>
      <c r="C16" s="41" t="s">
        <v>23</v>
      </c>
      <c r="D16" s="31">
        <v>0.3</v>
      </c>
      <c r="E16" s="32">
        <v>31</v>
      </c>
      <c r="F16" s="18">
        <v>86400</v>
      </c>
      <c r="G16" s="33">
        <f t="shared" si="3"/>
        <v>803519.99999999988</v>
      </c>
      <c r="H16" s="34">
        <v>570240</v>
      </c>
      <c r="I16" s="34">
        <f t="shared" si="0"/>
        <v>233279.99999999988</v>
      </c>
      <c r="K16" s="36"/>
      <c r="L16" s="16"/>
      <c r="M16" s="16"/>
      <c r="N16" s="16"/>
      <c r="O16" s="17"/>
      <c r="P16" s="16"/>
      <c r="Q16" s="16"/>
      <c r="R16" s="16"/>
      <c r="S16" s="16"/>
      <c r="T16" s="16"/>
      <c r="U16" s="16"/>
      <c r="V16" s="16"/>
      <c r="W16" s="16"/>
      <c r="AS16" s="104"/>
      <c r="AW16" s="31">
        <f t="shared" si="1"/>
        <v>0</v>
      </c>
      <c r="AX16" s="18">
        <v>86400</v>
      </c>
      <c r="AY16" s="33">
        <f t="shared" si="2"/>
        <v>0</v>
      </c>
    </row>
    <row r="17" spans="1:51" s="18" customFormat="1" x14ac:dyDescent="0.25">
      <c r="A17" s="29"/>
      <c r="B17" s="37"/>
      <c r="C17" s="41" t="s">
        <v>24</v>
      </c>
      <c r="D17" s="31">
        <v>0.35</v>
      </c>
      <c r="E17" s="32">
        <v>68</v>
      </c>
      <c r="F17" s="18">
        <v>86400</v>
      </c>
      <c r="G17" s="33">
        <f>D17*E17*F17</f>
        <v>2056319.9999999998</v>
      </c>
      <c r="H17" s="34">
        <v>756000</v>
      </c>
      <c r="I17" s="34">
        <f t="shared" si="0"/>
        <v>1300319.9999999998</v>
      </c>
      <c r="K17" s="36"/>
      <c r="L17" s="16"/>
      <c r="M17" s="16"/>
      <c r="N17" s="16"/>
      <c r="O17" s="17"/>
      <c r="P17" s="16"/>
      <c r="Q17" s="16"/>
      <c r="R17" s="16"/>
      <c r="S17" s="16"/>
      <c r="T17" s="16"/>
      <c r="U17" s="16"/>
      <c r="V17" s="16"/>
      <c r="W17" s="16"/>
      <c r="AS17" s="104"/>
      <c r="AW17" s="31">
        <f t="shared" si="1"/>
        <v>0</v>
      </c>
      <c r="AX17" s="18">
        <v>86400</v>
      </c>
      <c r="AY17" s="33">
        <f t="shared" si="2"/>
        <v>0</v>
      </c>
    </row>
    <row r="18" spans="1:51" s="18" customFormat="1" x14ac:dyDescent="0.25">
      <c r="A18" s="29"/>
      <c r="B18" s="30"/>
      <c r="C18" s="41" t="s">
        <v>25</v>
      </c>
      <c r="D18" s="31">
        <v>0.2</v>
      </c>
      <c r="E18" s="32">
        <v>18</v>
      </c>
      <c r="F18" s="18">
        <v>86400</v>
      </c>
      <c r="G18" s="33">
        <f t="shared" si="3"/>
        <v>311040</v>
      </c>
      <c r="H18" s="34">
        <v>351360</v>
      </c>
      <c r="I18" s="34">
        <f t="shared" si="0"/>
        <v>-40320</v>
      </c>
      <c r="J18" s="35"/>
      <c r="K18" s="36"/>
      <c r="L18" s="16"/>
      <c r="M18" s="16"/>
      <c r="N18" s="16"/>
      <c r="O18" s="17"/>
      <c r="P18" s="16"/>
      <c r="Q18" s="16"/>
      <c r="R18" s="16"/>
      <c r="S18" s="16"/>
      <c r="T18" s="16"/>
      <c r="U18" s="16"/>
      <c r="V18" s="16"/>
      <c r="W18" s="16"/>
      <c r="AS18" s="104"/>
      <c r="AW18" s="31">
        <f t="shared" si="1"/>
        <v>0</v>
      </c>
      <c r="AX18" s="18">
        <v>86400</v>
      </c>
      <c r="AY18" s="33">
        <f t="shared" si="2"/>
        <v>0</v>
      </c>
    </row>
    <row r="19" spans="1:51" s="18" customFormat="1" x14ac:dyDescent="0.25">
      <c r="A19" s="29"/>
      <c r="B19" s="37"/>
      <c r="C19" s="38" t="s">
        <v>26</v>
      </c>
      <c r="D19" s="39">
        <v>0</v>
      </c>
      <c r="E19" s="38">
        <v>0</v>
      </c>
      <c r="F19" s="38">
        <v>86400</v>
      </c>
      <c r="G19" s="40">
        <f t="shared" si="3"/>
        <v>0</v>
      </c>
      <c r="H19" s="34">
        <v>0</v>
      </c>
      <c r="I19" s="34">
        <f t="shared" si="0"/>
        <v>0</v>
      </c>
      <c r="K19" s="36"/>
      <c r="L19" s="16"/>
      <c r="M19" s="16"/>
      <c r="N19" s="16"/>
      <c r="O19" s="17"/>
      <c r="P19" s="16"/>
      <c r="Q19" s="16"/>
      <c r="R19" s="16"/>
      <c r="S19" s="16"/>
      <c r="T19" s="16"/>
      <c r="U19" s="16"/>
      <c r="V19" s="16"/>
      <c r="W19" s="16"/>
      <c r="AS19" s="104"/>
      <c r="AW19" s="31"/>
      <c r="AY19" s="33"/>
    </row>
    <row r="20" spans="1:51" s="18" customFormat="1" x14ac:dyDescent="0.25">
      <c r="A20" s="29"/>
      <c r="B20" s="37"/>
      <c r="C20" s="38" t="s">
        <v>27</v>
      </c>
      <c r="D20" s="39">
        <v>0</v>
      </c>
      <c r="E20" s="38">
        <v>0</v>
      </c>
      <c r="F20" s="38">
        <v>86400</v>
      </c>
      <c r="G20" s="40">
        <f t="shared" si="3"/>
        <v>0</v>
      </c>
      <c r="H20" s="34">
        <v>0</v>
      </c>
      <c r="I20" s="34">
        <f t="shared" si="0"/>
        <v>0</v>
      </c>
      <c r="K20" s="36"/>
      <c r="L20" s="16"/>
      <c r="M20" s="16"/>
      <c r="N20" s="16"/>
      <c r="O20" s="17"/>
      <c r="P20" s="16"/>
      <c r="Q20" s="16"/>
      <c r="R20" s="16"/>
      <c r="S20" s="16"/>
      <c r="T20" s="16"/>
      <c r="U20" s="16"/>
      <c r="V20" s="16"/>
      <c r="W20" s="16"/>
      <c r="AS20" s="104"/>
      <c r="AW20" s="31"/>
      <c r="AY20" s="33"/>
    </row>
    <row r="21" spans="1:51" s="18" customFormat="1" x14ac:dyDescent="0.25">
      <c r="A21" s="29"/>
      <c r="B21" s="37"/>
      <c r="C21" s="102"/>
      <c r="D21" s="103"/>
      <c r="E21" s="38"/>
      <c r="F21" s="38"/>
      <c r="G21" s="40"/>
      <c r="H21" s="34"/>
      <c r="I21" s="34"/>
      <c r="K21" s="36"/>
      <c r="L21" s="16"/>
      <c r="M21" s="16"/>
      <c r="N21" s="16"/>
      <c r="O21" s="17"/>
      <c r="P21" s="16"/>
      <c r="Q21" s="16"/>
      <c r="R21" s="16"/>
      <c r="S21" s="16"/>
      <c r="T21" s="16"/>
      <c r="U21" s="16"/>
      <c r="V21" s="16"/>
      <c r="W21" s="16"/>
      <c r="AS21" s="104"/>
      <c r="AW21" s="31"/>
      <c r="AY21" s="33"/>
    </row>
    <row r="22" spans="1:51" s="44" customFormat="1" ht="15.75" thickBot="1" x14ac:dyDescent="0.3">
      <c r="A22" s="29"/>
      <c r="B22" s="43"/>
      <c r="C22" s="44" t="s">
        <v>155</v>
      </c>
      <c r="D22" s="45"/>
      <c r="G22" s="46"/>
      <c r="H22" s="48"/>
      <c r="I22" s="48"/>
      <c r="K22" s="49">
        <f>SUM(G12:G20)</f>
        <v>4212864</v>
      </c>
      <c r="L22" s="109"/>
      <c r="M22" s="110"/>
      <c r="N22" s="110">
        <f>86400*SUM(O22:AS22)</f>
        <v>0</v>
      </c>
      <c r="O22" s="111">
        <f>SUM(O13:O21)</f>
        <v>0</v>
      </c>
      <c r="P22" s="111">
        <f t="shared" ref="P22:AS22" si="5">SUM(P13:P21)</f>
        <v>0</v>
      </c>
      <c r="Q22" s="111">
        <f t="shared" si="5"/>
        <v>0</v>
      </c>
      <c r="R22" s="111">
        <f t="shared" si="5"/>
        <v>0</v>
      </c>
      <c r="S22" s="111">
        <f t="shared" si="5"/>
        <v>0</v>
      </c>
      <c r="T22" s="111">
        <f t="shared" si="5"/>
        <v>0</v>
      </c>
      <c r="U22" s="111">
        <f t="shared" si="5"/>
        <v>0</v>
      </c>
      <c r="V22" s="111">
        <f t="shared" si="5"/>
        <v>0</v>
      </c>
      <c r="W22" s="111">
        <f t="shared" si="5"/>
        <v>0</v>
      </c>
      <c r="X22" s="111">
        <f t="shared" si="5"/>
        <v>0</v>
      </c>
      <c r="Y22" s="111">
        <f t="shared" si="5"/>
        <v>0</v>
      </c>
      <c r="Z22" s="111">
        <f t="shared" si="5"/>
        <v>0</v>
      </c>
      <c r="AA22" s="111">
        <f t="shared" si="5"/>
        <v>0</v>
      </c>
      <c r="AB22" s="111">
        <f t="shared" si="5"/>
        <v>0</v>
      </c>
      <c r="AC22" s="111">
        <f t="shared" si="5"/>
        <v>0</v>
      </c>
      <c r="AD22" s="111">
        <f t="shared" si="5"/>
        <v>0</v>
      </c>
      <c r="AE22" s="111">
        <f t="shared" si="5"/>
        <v>0</v>
      </c>
      <c r="AF22" s="111">
        <f t="shared" si="5"/>
        <v>0</v>
      </c>
      <c r="AG22" s="111">
        <f t="shared" si="5"/>
        <v>0</v>
      </c>
      <c r="AH22" s="111">
        <f t="shared" si="5"/>
        <v>0</v>
      </c>
      <c r="AI22" s="111">
        <f t="shared" si="5"/>
        <v>0</v>
      </c>
      <c r="AJ22" s="111">
        <f t="shared" si="5"/>
        <v>0</v>
      </c>
      <c r="AK22" s="111">
        <f t="shared" si="5"/>
        <v>0</v>
      </c>
      <c r="AL22" s="111">
        <f t="shared" si="5"/>
        <v>0</v>
      </c>
      <c r="AM22" s="111">
        <f t="shared" si="5"/>
        <v>0</v>
      </c>
      <c r="AN22" s="111">
        <f t="shared" si="5"/>
        <v>0</v>
      </c>
      <c r="AO22" s="111">
        <f t="shared" si="5"/>
        <v>0</v>
      </c>
      <c r="AP22" s="111">
        <f t="shared" si="5"/>
        <v>0</v>
      </c>
      <c r="AQ22" s="111">
        <f t="shared" si="5"/>
        <v>0</v>
      </c>
      <c r="AR22" s="111">
        <f t="shared" si="5"/>
        <v>0</v>
      </c>
      <c r="AS22" s="112">
        <f t="shared" si="5"/>
        <v>0</v>
      </c>
      <c r="AW22" s="31">
        <f t="shared" si="1"/>
        <v>0</v>
      </c>
      <c r="AX22" s="18">
        <v>86400</v>
      </c>
      <c r="AY22" s="33">
        <f t="shared" si="2"/>
        <v>0</v>
      </c>
    </row>
    <row r="23" spans="1:51" s="44" customFormat="1" ht="16.5" thickTop="1" thickBot="1" x14ac:dyDescent="0.3">
      <c r="A23" s="29"/>
      <c r="B23" s="18"/>
      <c r="C23" s="18"/>
      <c r="D23" s="31"/>
      <c r="E23" s="18"/>
      <c r="F23" s="18"/>
      <c r="G23" s="33"/>
      <c r="H23" s="51"/>
      <c r="I23" s="51"/>
      <c r="J23" s="18"/>
      <c r="K23" s="114"/>
      <c r="L23" s="16"/>
      <c r="M23" s="16"/>
      <c r="N23" s="16"/>
      <c r="O23" s="17"/>
      <c r="P23" s="16"/>
      <c r="Q23" s="16"/>
      <c r="R23" s="16"/>
      <c r="S23" s="16"/>
      <c r="T23" s="16"/>
      <c r="U23" s="16"/>
      <c r="V23" s="16"/>
      <c r="W23" s="16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W23" s="31"/>
      <c r="AX23" s="18"/>
      <c r="AY23" s="33"/>
    </row>
    <row r="24" spans="1:51" s="44" customFormat="1" ht="16.5" thickTop="1" thickBot="1" x14ac:dyDescent="0.3">
      <c r="A24" s="29"/>
      <c r="B24" s="52" t="s">
        <v>28</v>
      </c>
      <c r="C24" s="55" t="s">
        <v>29</v>
      </c>
      <c r="D24" s="22">
        <v>0.3</v>
      </c>
      <c r="E24" s="23">
        <v>11</v>
      </c>
      <c r="F24" s="24">
        <v>86400</v>
      </c>
      <c r="G24" s="25">
        <f>D24*E24*F24</f>
        <v>285120</v>
      </c>
      <c r="H24" s="26">
        <v>449280</v>
      </c>
      <c r="I24" s="26">
        <f t="shared" si="0"/>
        <v>-164160</v>
      </c>
      <c r="J24" s="56"/>
      <c r="K24" s="28"/>
      <c r="L24" s="107"/>
      <c r="M24" s="107"/>
      <c r="N24" s="107"/>
      <c r="O24" s="108"/>
      <c r="P24" s="107"/>
      <c r="Q24" s="107"/>
      <c r="R24" s="107"/>
      <c r="S24" s="107"/>
      <c r="T24" s="107"/>
      <c r="U24" s="107"/>
      <c r="V24" s="107"/>
      <c r="W24" s="107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54"/>
      <c r="AW24" s="31">
        <f t="shared" si="1"/>
        <v>0</v>
      </c>
      <c r="AX24" s="18">
        <v>86400</v>
      </c>
      <c r="AY24" s="33">
        <f t="shared" si="2"/>
        <v>0</v>
      </c>
    </row>
    <row r="25" spans="1:51" s="44" customFormat="1" ht="16.5" thickTop="1" thickBot="1" x14ac:dyDescent="0.3">
      <c r="A25" s="29"/>
      <c r="B25" s="37"/>
      <c r="C25" s="41" t="s">
        <v>30</v>
      </c>
      <c r="D25" s="31">
        <v>0.35</v>
      </c>
      <c r="E25" s="32">
        <v>32</v>
      </c>
      <c r="F25" s="18">
        <v>86400</v>
      </c>
      <c r="G25" s="33">
        <f>D25*E25*F25</f>
        <v>967679.99999999988</v>
      </c>
      <c r="H25" s="34">
        <v>816480</v>
      </c>
      <c r="I25" s="34">
        <f t="shared" si="0"/>
        <v>151199.99999999988</v>
      </c>
      <c r="J25" s="18"/>
      <c r="K25" s="36"/>
      <c r="L25" s="16"/>
      <c r="M25" s="16"/>
      <c r="N25" s="16"/>
      <c r="O25" s="17"/>
      <c r="P25" s="16"/>
      <c r="Q25" s="16"/>
      <c r="R25" s="16"/>
      <c r="S25" s="16"/>
      <c r="T25" s="16"/>
      <c r="U25" s="16"/>
      <c r="V25" s="16"/>
      <c r="W25" s="16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04"/>
      <c r="AW25" s="31">
        <f t="shared" si="1"/>
        <v>0</v>
      </c>
      <c r="AX25" s="18">
        <v>86400</v>
      </c>
      <c r="AY25" s="33">
        <f t="shared" si="2"/>
        <v>0</v>
      </c>
    </row>
    <row r="26" spans="1:51" s="44" customFormat="1" ht="16.5" thickTop="1" thickBot="1" x14ac:dyDescent="0.3">
      <c r="A26" s="29"/>
      <c r="B26" s="37"/>
      <c r="C26" s="38" t="s">
        <v>31</v>
      </c>
      <c r="D26" s="39">
        <v>0.2</v>
      </c>
      <c r="E26" s="38">
        <v>0</v>
      </c>
      <c r="F26" s="38">
        <v>86400</v>
      </c>
      <c r="G26" s="40">
        <f>D26*E26*F26</f>
        <v>0</v>
      </c>
      <c r="H26" s="34">
        <v>0</v>
      </c>
      <c r="I26" s="34">
        <f t="shared" si="0"/>
        <v>0</v>
      </c>
      <c r="J26" s="18"/>
      <c r="K26" s="36"/>
      <c r="L26" s="16"/>
      <c r="M26" s="16"/>
      <c r="N26" s="16"/>
      <c r="O26" s="17"/>
      <c r="P26" s="16"/>
      <c r="Q26" s="16"/>
      <c r="R26" s="16"/>
      <c r="S26" s="16"/>
      <c r="T26" s="16"/>
      <c r="U26" s="16"/>
      <c r="V26" s="16"/>
      <c r="W26" s="16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04"/>
      <c r="AW26" s="31"/>
      <c r="AX26" s="18"/>
      <c r="AY26" s="33"/>
    </row>
    <row r="27" spans="1:51" s="44" customFormat="1" ht="16.5" thickTop="1" thickBot="1" x14ac:dyDescent="0.3">
      <c r="A27" s="29"/>
      <c r="B27" s="37"/>
      <c r="C27" s="41" t="s">
        <v>32</v>
      </c>
      <c r="D27" s="42">
        <v>18.585000000000001</v>
      </c>
      <c r="E27" s="38"/>
      <c r="F27" s="38"/>
      <c r="G27" s="40"/>
      <c r="H27" s="34"/>
      <c r="I27" s="34"/>
      <c r="J27" s="18"/>
      <c r="K27" s="36"/>
      <c r="L27" s="16"/>
      <c r="M27" s="16"/>
      <c r="N27" s="16"/>
      <c r="O27" s="17"/>
      <c r="P27" s="16"/>
      <c r="Q27" s="16"/>
      <c r="R27" s="16"/>
      <c r="S27" s="16"/>
      <c r="T27" s="16"/>
      <c r="U27" s="16"/>
      <c r="V27" s="16"/>
      <c r="W27" s="16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04"/>
      <c r="AW27" s="31">
        <f t="shared" si="1"/>
        <v>0</v>
      </c>
      <c r="AX27" s="18">
        <v>86400</v>
      </c>
      <c r="AY27" s="33">
        <f t="shared" si="2"/>
        <v>0</v>
      </c>
    </row>
    <row r="28" spans="1:51" s="44" customFormat="1" ht="16.5" thickTop="1" thickBot="1" x14ac:dyDescent="0.3">
      <c r="A28" s="29"/>
      <c r="B28" s="37"/>
      <c r="C28" s="41"/>
      <c r="D28" s="42"/>
      <c r="E28" s="38"/>
      <c r="F28" s="38"/>
      <c r="G28" s="40"/>
      <c r="H28" s="34"/>
      <c r="I28" s="34"/>
      <c r="J28" s="18"/>
      <c r="K28" s="36"/>
      <c r="L28" s="16"/>
      <c r="M28" s="16"/>
      <c r="N28" s="16"/>
      <c r="O28" s="17"/>
      <c r="P28" s="16"/>
      <c r="Q28" s="16"/>
      <c r="R28" s="16"/>
      <c r="S28" s="16"/>
      <c r="T28" s="16"/>
      <c r="U28" s="16"/>
      <c r="V28" s="16"/>
      <c r="W28" s="16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04"/>
      <c r="AW28" s="31"/>
      <c r="AX28" s="18"/>
      <c r="AY28" s="33"/>
    </row>
    <row r="29" spans="1:51" s="44" customFormat="1" ht="16.5" thickTop="1" thickBot="1" x14ac:dyDescent="0.3">
      <c r="A29" s="29"/>
      <c r="B29" s="37"/>
      <c r="C29" s="41" t="s">
        <v>134</v>
      </c>
      <c r="D29" s="103"/>
      <c r="E29" s="38"/>
      <c r="F29" s="38"/>
      <c r="G29" s="40"/>
      <c r="H29" s="34"/>
      <c r="I29" s="34"/>
      <c r="J29" s="18"/>
      <c r="K29" s="36"/>
      <c r="L29" s="16"/>
      <c r="M29" s="16"/>
      <c r="N29" s="16"/>
      <c r="O29" s="17"/>
      <c r="P29" s="16"/>
      <c r="Q29" s="16"/>
      <c r="R29" s="16"/>
      <c r="S29" s="16"/>
      <c r="T29" s="16"/>
      <c r="U29" s="16"/>
      <c r="V29" s="16"/>
      <c r="W29" s="16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04"/>
      <c r="AW29" s="31">
        <f t="shared" si="1"/>
        <v>0</v>
      </c>
      <c r="AX29" s="18">
        <v>-86400</v>
      </c>
      <c r="AY29" s="33">
        <f t="shared" si="2"/>
        <v>0</v>
      </c>
    </row>
    <row r="30" spans="1:51" s="44" customFormat="1" ht="16.5" thickTop="1" thickBot="1" x14ac:dyDescent="0.3">
      <c r="A30" s="29"/>
      <c r="B30" s="37"/>
      <c r="C30" s="41" t="s">
        <v>135</v>
      </c>
      <c r="D30" s="103"/>
      <c r="E30" s="38"/>
      <c r="F30" s="38"/>
      <c r="G30" s="40"/>
      <c r="H30" s="34"/>
      <c r="I30" s="34"/>
      <c r="J30" s="18"/>
      <c r="K30" s="36"/>
      <c r="L30" s="16"/>
      <c r="M30" s="16"/>
      <c r="N30" s="16"/>
      <c r="O30" s="17"/>
      <c r="P30" s="16"/>
      <c r="Q30" s="16"/>
      <c r="R30" s="16"/>
      <c r="S30" s="16"/>
      <c r="T30" s="16"/>
      <c r="U30" s="16"/>
      <c r="V30" s="16"/>
      <c r="W30" s="16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04"/>
      <c r="AW30" s="31">
        <f t="shared" si="1"/>
        <v>0</v>
      </c>
      <c r="AX30" s="18">
        <v>-86400</v>
      </c>
      <c r="AY30" s="33">
        <f t="shared" si="2"/>
        <v>0</v>
      </c>
    </row>
    <row r="31" spans="1:51" s="44" customFormat="1" ht="16.5" thickTop="1" thickBot="1" x14ac:dyDescent="0.3">
      <c r="A31" s="29"/>
      <c r="B31" s="37"/>
      <c r="C31" s="41" t="s">
        <v>137</v>
      </c>
      <c r="D31" s="103"/>
      <c r="E31" s="38"/>
      <c r="F31" s="38"/>
      <c r="G31" s="40"/>
      <c r="H31" s="34"/>
      <c r="I31" s="34"/>
      <c r="J31" s="18"/>
      <c r="K31" s="36"/>
      <c r="L31" s="16"/>
      <c r="M31" s="16"/>
      <c r="N31" s="16"/>
      <c r="O31" s="17"/>
      <c r="P31" s="16"/>
      <c r="Q31" s="16"/>
      <c r="R31" s="16"/>
      <c r="S31" s="16"/>
      <c r="T31" s="16"/>
      <c r="U31" s="16"/>
      <c r="V31" s="16"/>
      <c r="W31" s="16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04"/>
      <c r="AW31" s="31">
        <f t="shared" si="1"/>
        <v>0</v>
      </c>
      <c r="AX31" s="18">
        <v>-86400</v>
      </c>
      <c r="AY31" s="33">
        <f t="shared" si="2"/>
        <v>0</v>
      </c>
    </row>
    <row r="32" spans="1:51" s="44" customFormat="1" ht="16.5" thickTop="1" thickBot="1" x14ac:dyDescent="0.3">
      <c r="A32" s="29"/>
      <c r="B32" s="37"/>
      <c r="C32" s="41" t="s">
        <v>136</v>
      </c>
      <c r="D32" s="103"/>
      <c r="E32" s="38"/>
      <c r="F32" s="38"/>
      <c r="G32" s="40"/>
      <c r="H32" s="34"/>
      <c r="I32" s="34"/>
      <c r="J32" s="18"/>
      <c r="K32" s="36"/>
      <c r="L32" s="16"/>
      <c r="M32" s="16"/>
      <c r="N32" s="16"/>
      <c r="O32" s="17"/>
      <c r="P32" s="16"/>
      <c r="Q32" s="16"/>
      <c r="R32" s="16"/>
      <c r="S32" s="16"/>
      <c r="T32" s="16"/>
      <c r="U32" s="16"/>
      <c r="V32" s="16"/>
      <c r="W32" s="16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04"/>
      <c r="AW32" s="31">
        <f t="shared" si="1"/>
        <v>0</v>
      </c>
      <c r="AX32" s="18">
        <v>-86400</v>
      </c>
      <c r="AY32" s="33">
        <f t="shared" si="2"/>
        <v>0</v>
      </c>
    </row>
    <row r="33" spans="1:51" s="44" customFormat="1" ht="16.5" thickTop="1" thickBot="1" x14ac:dyDescent="0.3">
      <c r="A33" s="29"/>
      <c r="B33" s="37"/>
      <c r="C33" s="41" t="s">
        <v>138</v>
      </c>
      <c r="D33" s="103"/>
      <c r="E33" s="38"/>
      <c r="F33" s="38"/>
      <c r="G33" s="40"/>
      <c r="H33" s="34"/>
      <c r="I33" s="34"/>
      <c r="J33" s="18"/>
      <c r="K33" s="36"/>
      <c r="L33" s="16"/>
      <c r="M33" s="16"/>
      <c r="N33" s="16"/>
      <c r="O33" s="17"/>
      <c r="P33" s="16"/>
      <c r="Q33" s="16"/>
      <c r="R33" s="16"/>
      <c r="S33" s="16"/>
      <c r="T33" s="16"/>
      <c r="U33" s="16"/>
      <c r="V33" s="16"/>
      <c r="W33" s="16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04"/>
      <c r="AW33" s="31">
        <f t="shared" si="1"/>
        <v>0</v>
      </c>
      <c r="AX33" s="18">
        <v>-86400</v>
      </c>
      <c r="AY33" s="33">
        <f t="shared" si="2"/>
        <v>0</v>
      </c>
    </row>
    <row r="34" spans="1:51" s="44" customFormat="1" ht="16.5" thickTop="1" thickBot="1" x14ac:dyDescent="0.3">
      <c r="A34" s="29"/>
      <c r="B34" s="37"/>
      <c r="C34" s="41" t="s">
        <v>139</v>
      </c>
      <c r="D34" s="103"/>
      <c r="E34" s="38"/>
      <c r="F34" s="38"/>
      <c r="G34" s="40"/>
      <c r="H34" s="34"/>
      <c r="I34" s="34"/>
      <c r="J34" s="18"/>
      <c r="K34" s="36"/>
      <c r="L34" s="16"/>
      <c r="M34" s="16"/>
      <c r="N34" s="16"/>
      <c r="O34" s="17"/>
      <c r="P34" s="16"/>
      <c r="Q34" s="16"/>
      <c r="R34" s="16"/>
      <c r="S34" s="16"/>
      <c r="T34" s="16"/>
      <c r="U34" s="16"/>
      <c r="V34" s="16"/>
      <c r="W34" s="16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04"/>
      <c r="AW34" s="31">
        <f t="shared" si="1"/>
        <v>0</v>
      </c>
      <c r="AX34" s="18">
        <v>-86400</v>
      </c>
      <c r="AY34" s="33">
        <f t="shared" si="2"/>
        <v>0</v>
      </c>
    </row>
    <row r="35" spans="1:51" s="44" customFormat="1" ht="16.5" thickTop="1" thickBot="1" x14ac:dyDescent="0.3">
      <c r="A35" s="29"/>
      <c r="B35" s="37"/>
      <c r="C35" s="41" t="s">
        <v>140</v>
      </c>
      <c r="D35" s="103"/>
      <c r="E35" s="38"/>
      <c r="F35" s="38"/>
      <c r="G35" s="40"/>
      <c r="H35" s="34"/>
      <c r="I35" s="34"/>
      <c r="J35" s="18"/>
      <c r="K35" s="36"/>
      <c r="L35" s="16"/>
      <c r="M35" s="16"/>
      <c r="N35" s="16"/>
      <c r="O35" s="17"/>
      <c r="P35" s="16"/>
      <c r="Q35" s="16"/>
      <c r="R35" s="16"/>
      <c r="S35" s="16"/>
      <c r="T35" s="16"/>
      <c r="U35" s="16"/>
      <c r="V35" s="16"/>
      <c r="W35" s="16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04"/>
      <c r="AW35" s="31">
        <f t="shared" si="1"/>
        <v>0</v>
      </c>
      <c r="AX35" s="18">
        <v>-86400</v>
      </c>
      <c r="AY35" s="33">
        <f t="shared" si="2"/>
        <v>0</v>
      </c>
    </row>
    <row r="36" spans="1:51" s="44" customFormat="1" ht="16.5" thickTop="1" thickBot="1" x14ac:dyDescent="0.3">
      <c r="A36" s="29"/>
      <c r="B36" s="37"/>
      <c r="C36" s="41" t="s">
        <v>141</v>
      </c>
      <c r="D36" s="103"/>
      <c r="E36" s="38"/>
      <c r="F36" s="38"/>
      <c r="G36" s="40"/>
      <c r="H36" s="34"/>
      <c r="I36" s="34"/>
      <c r="J36" s="18"/>
      <c r="K36" s="36"/>
      <c r="L36" s="16"/>
      <c r="M36" s="16"/>
      <c r="N36" s="16"/>
      <c r="O36" s="17"/>
      <c r="P36" s="16"/>
      <c r="Q36" s="16"/>
      <c r="R36" s="16"/>
      <c r="S36" s="16"/>
      <c r="T36" s="16"/>
      <c r="U36" s="16"/>
      <c r="V36" s="16"/>
      <c r="W36" s="16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04"/>
      <c r="AW36" s="31">
        <f t="shared" si="1"/>
        <v>0</v>
      </c>
      <c r="AX36" s="18">
        <v>-86400</v>
      </c>
      <c r="AY36" s="33">
        <f t="shared" si="2"/>
        <v>0</v>
      </c>
    </row>
    <row r="37" spans="1:51" s="44" customFormat="1" ht="16.5" thickTop="1" thickBot="1" x14ac:dyDescent="0.3">
      <c r="A37" s="29"/>
      <c r="B37" s="37"/>
      <c r="C37" s="41" t="s">
        <v>142</v>
      </c>
      <c r="D37" s="103"/>
      <c r="E37" s="38"/>
      <c r="F37" s="38"/>
      <c r="G37" s="40"/>
      <c r="H37" s="34"/>
      <c r="I37" s="34"/>
      <c r="J37" s="18"/>
      <c r="K37" s="36"/>
      <c r="L37" s="16"/>
      <c r="M37" s="16"/>
      <c r="N37" s="16"/>
      <c r="O37" s="17"/>
      <c r="P37" s="16"/>
      <c r="Q37" s="16"/>
      <c r="R37" s="16"/>
      <c r="S37" s="16"/>
      <c r="T37" s="16"/>
      <c r="U37" s="16"/>
      <c r="V37" s="16"/>
      <c r="W37" s="16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04"/>
      <c r="AW37" s="31">
        <f t="shared" si="1"/>
        <v>0</v>
      </c>
      <c r="AX37" s="18">
        <v>-86400</v>
      </c>
      <c r="AY37" s="33">
        <f t="shared" si="2"/>
        <v>0</v>
      </c>
    </row>
    <row r="38" spans="1:51" s="44" customFormat="1" ht="16.5" thickTop="1" thickBot="1" x14ac:dyDescent="0.3">
      <c r="A38" s="29"/>
      <c r="B38" s="37"/>
      <c r="C38" s="41" t="s">
        <v>143</v>
      </c>
      <c r="D38" s="103"/>
      <c r="E38" s="38"/>
      <c r="F38" s="38"/>
      <c r="G38" s="40"/>
      <c r="H38" s="34"/>
      <c r="I38" s="34"/>
      <c r="J38" s="18"/>
      <c r="K38" s="36"/>
      <c r="L38" s="16"/>
      <c r="M38" s="16"/>
      <c r="N38" s="16"/>
      <c r="O38" s="17"/>
      <c r="P38" s="16"/>
      <c r="Q38" s="16"/>
      <c r="R38" s="16"/>
      <c r="S38" s="16"/>
      <c r="T38" s="16"/>
      <c r="U38" s="16"/>
      <c r="V38" s="16"/>
      <c r="W38" s="16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04"/>
      <c r="AW38" s="31">
        <f t="shared" si="1"/>
        <v>0</v>
      </c>
      <c r="AX38" s="18">
        <v>-86400</v>
      </c>
      <c r="AY38" s="33">
        <f t="shared" si="2"/>
        <v>0</v>
      </c>
    </row>
    <row r="39" spans="1:51" s="61" customFormat="1" ht="16.5" thickTop="1" thickBot="1" x14ac:dyDescent="0.3">
      <c r="A39" s="57"/>
      <c r="B39" s="43"/>
      <c r="C39" s="44" t="s">
        <v>155</v>
      </c>
      <c r="D39" s="44"/>
      <c r="E39" s="59">
        <v>89</v>
      </c>
      <c r="F39" s="44">
        <v>86400</v>
      </c>
      <c r="G39" s="46">
        <f>D27*E39*F39</f>
        <v>142911216</v>
      </c>
      <c r="H39" s="60">
        <v>46634198.325120002</v>
      </c>
      <c r="I39" s="60">
        <f t="shared" si="0"/>
        <v>96277017.674879998</v>
      </c>
      <c r="J39" s="44"/>
      <c r="K39" s="49">
        <f>SUM(G24:G39)</f>
        <v>144164016</v>
      </c>
      <c r="L39" s="109"/>
      <c r="M39" s="110"/>
      <c r="N39" s="110">
        <f>86400*SUM(O39:AS39)</f>
        <v>0</v>
      </c>
      <c r="O39" s="111">
        <f>SUM(O24:O27)-SUM(O29:O38)</f>
        <v>0</v>
      </c>
      <c r="P39" s="111">
        <f t="shared" ref="P39:AS39" si="6">SUM(P24:P27)-SUM(P29:P38)</f>
        <v>0</v>
      </c>
      <c r="Q39" s="111">
        <f t="shared" si="6"/>
        <v>0</v>
      </c>
      <c r="R39" s="111">
        <f t="shared" si="6"/>
        <v>0</v>
      </c>
      <c r="S39" s="111">
        <f t="shared" si="6"/>
        <v>0</v>
      </c>
      <c r="T39" s="111">
        <f t="shared" si="6"/>
        <v>0</v>
      </c>
      <c r="U39" s="111">
        <f t="shared" si="6"/>
        <v>0</v>
      </c>
      <c r="V39" s="111">
        <f t="shared" si="6"/>
        <v>0</v>
      </c>
      <c r="W39" s="111">
        <f t="shared" si="6"/>
        <v>0</v>
      </c>
      <c r="X39" s="111">
        <f t="shared" si="6"/>
        <v>0</v>
      </c>
      <c r="Y39" s="111">
        <f t="shared" si="6"/>
        <v>0</v>
      </c>
      <c r="Z39" s="111">
        <f t="shared" si="6"/>
        <v>0</v>
      </c>
      <c r="AA39" s="111">
        <f t="shared" si="6"/>
        <v>0</v>
      </c>
      <c r="AB39" s="111">
        <f t="shared" si="6"/>
        <v>0</v>
      </c>
      <c r="AC39" s="111">
        <f t="shared" si="6"/>
        <v>0</v>
      </c>
      <c r="AD39" s="111">
        <f t="shared" si="6"/>
        <v>0</v>
      </c>
      <c r="AE39" s="111">
        <f t="shared" si="6"/>
        <v>0</v>
      </c>
      <c r="AF39" s="111">
        <f t="shared" si="6"/>
        <v>0</v>
      </c>
      <c r="AG39" s="111">
        <f t="shared" si="6"/>
        <v>0</v>
      </c>
      <c r="AH39" s="111">
        <f t="shared" si="6"/>
        <v>0</v>
      </c>
      <c r="AI39" s="111">
        <f t="shared" si="6"/>
        <v>0</v>
      </c>
      <c r="AJ39" s="111">
        <f t="shared" si="6"/>
        <v>0</v>
      </c>
      <c r="AK39" s="111">
        <f t="shared" si="6"/>
        <v>0</v>
      </c>
      <c r="AL39" s="111">
        <f t="shared" si="6"/>
        <v>0</v>
      </c>
      <c r="AM39" s="111">
        <f t="shared" si="6"/>
        <v>0</v>
      </c>
      <c r="AN39" s="111">
        <f t="shared" si="6"/>
        <v>0</v>
      </c>
      <c r="AO39" s="111">
        <f t="shared" si="6"/>
        <v>0</v>
      </c>
      <c r="AP39" s="111">
        <f t="shared" si="6"/>
        <v>0</v>
      </c>
      <c r="AQ39" s="111">
        <f t="shared" si="6"/>
        <v>0</v>
      </c>
      <c r="AR39" s="111">
        <f t="shared" si="6"/>
        <v>0</v>
      </c>
      <c r="AS39" s="112">
        <f t="shared" si="6"/>
        <v>0</v>
      </c>
      <c r="AW39" s="31">
        <f t="shared" si="1"/>
        <v>0</v>
      </c>
      <c r="AX39" s="18">
        <v>86400</v>
      </c>
      <c r="AY39" s="33">
        <f t="shared" si="2"/>
        <v>0</v>
      </c>
    </row>
    <row r="40" spans="1:51" ht="15.75" thickTop="1" x14ac:dyDescent="0.25">
      <c r="H40" s="51"/>
      <c r="I40" s="51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W40" s="31"/>
    </row>
    <row r="41" spans="1:51" x14ac:dyDescent="0.25">
      <c r="C41" s="62" t="s">
        <v>33</v>
      </c>
      <c r="H41" s="51"/>
      <c r="I41" s="51"/>
      <c r="J41" s="63">
        <f>G39+G43</f>
        <v>257486256</v>
      </c>
      <c r="L41" s="64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W41" s="31"/>
    </row>
    <row r="42" spans="1:51" ht="15.75" thickBot="1" x14ac:dyDescent="0.3">
      <c r="H42" s="51"/>
      <c r="I42" s="51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W42" s="31"/>
    </row>
    <row r="43" spans="1:51" ht="15.75" thickTop="1" x14ac:dyDescent="0.25">
      <c r="A43" s="19" t="s">
        <v>34</v>
      </c>
      <c r="B43" s="52" t="s">
        <v>35</v>
      </c>
      <c r="C43" s="55" t="s">
        <v>36</v>
      </c>
      <c r="D43" s="65">
        <v>14.9</v>
      </c>
      <c r="E43" s="23">
        <v>89</v>
      </c>
      <c r="F43" s="24">
        <v>86400</v>
      </c>
      <c r="G43" s="25">
        <f>D43*E43*F43</f>
        <v>114575040.00000001</v>
      </c>
      <c r="H43" s="26">
        <v>42973718.332607999</v>
      </c>
      <c r="I43" s="26">
        <f t="shared" si="0"/>
        <v>71601321.667392015</v>
      </c>
      <c r="J43" s="24"/>
      <c r="K43" s="28"/>
      <c r="L43" s="107"/>
      <c r="M43" s="107"/>
      <c r="N43" s="107"/>
      <c r="O43" s="108"/>
      <c r="P43" s="107"/>
      <c r="Q43" s="107"/>
      <c r="R43" s="107"/>
      <c r="S43" s="107"/>
      <c r="T43" s="107"/>
      <c r="U43" s="107"/>
      <c r="V43" s="107"/>
      <c r="W43" s="107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54"/>
      <c r="AW43" s="31">
        <f t="shared" si="1"/>
        <v>0</v>
      </c>
      <c r="AX43" s="18">
        <v>86400</v>
      </c>
      <c r="AY43" s="33">
        <f t="shared" si="2"/>
        <v>0</v>
      </c>
    </row>
    <row r="44" spans="1:51" x14ac:dyDescent="0.25">
      <c r="A44" s="29"/>
      <c r="B44" s="37"/>
      <c r="C44" s="41"/>
      <c r="D44" s="42"/>
      <c r="E44" s="32"/>
      <c r="F44" s="18"/>
      <c r="G44" s="33"/>
      <c r="H44" s="34"/>
      <c r="I44" s="34"/>
      <c r="J44" s="18"/>
      <c r="K44" s="36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04"/>
      <c r="AW44" s="31"/>
    </row>
    <row r="45" spans="1:51" x14ac:dyDescent="0.25">
      <c r="A45" s="29"/>
      <c r="B45" s="37"/>
      <c r="C45" s="41" t="s">
        <v>144</v>
      </c>
      <c r="D45" s="42"/>
      <c r="E45" s="32"/>
      <c r="F45" s="18"/>
      <c r="G45" s="33"/>
      <c r="H45" s="34"/>
      <c r="I45" s="34"/>
      <c r="J45" s="18"/>
      <c r="K45" s="36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04"/>
      <c r="AW45" s="31">
        <f t="shared" si="1"/>
        <v>0</v>
      </c>
      <c r="AX45" s="18">
        <v>-86400</v>
      </c>
      <c r="AY45" s="33">
        <f t="shared" si="2"/>
        <v>0</v>
      </c>
    </row>
    <row r="46" spans="1:51" x14ac:dyDescent="0.25">
      <c r="A46" s="29"/>
      <c r="B46" s="37"/>
      <c r="C46" s="41" t="s">
        <v>145</v>
      </c>
      <c r="D46" s="42"/>
      <c r="E46" s="32"/>
      <c r="F46" s="18"/>
      <c r="G46" s="33"/>
      <c r="H46" s="34"/>
      <c r="I46" s="34"/>
      <c r="J46" s="18"/>
      <c r="K46" s="36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04"/>
      <c r="AW46" s="31">
        <f t="shared" si="1"/>
        <v>0</v>
      </c>
      <c r="AX46" s="18">
        <v>-86400</v>
      </c>
      <c r="AY46" s="33">
        <f t="shared" si="2"/>
        <v>0</v>
      </c>
    </row>
    <row r="47" spans="1:51" x14ac:dyDescent="0.25">
      <c r="A47" s="29"/>
      <c r="B47" s="37"/>
      <c r="C47" s="41" t="s">
        <v>146</v>
      </c>
      <c r="D47" s="42"/>
      <c r="E47" s="32"/>
      <c r="F47" s="18"/>
      <c r="G47" s="33"/>
      <c r="H47" s="34"/>
      <c r="I47" s="34"/>
      <c r="J47" s="18"/>
      <c r="K47" s="36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04"/>
      <c r="AW47" s="31">
        <f t="shared" si="1"/>
        <v>0</v>
      </c>
      <c r="AX47" s="18">
        <v>-86400</v>
      </c>
      <c r="AY47" s="33">
        <f t="shared" si="2"/>
        <v>0</v>
      </c>
    </row>
    <row r="48" spans="1:51" x14ac:dyDescent="0.25">
      <c r="A48" s="29"/>
      <c r="B48" s="37"/>
      <c r="C48" s="41" t="s">
        <v>147</v>
      </c>
      <c r="D48" s="42"/>
      <c r="E48" s="32"/>
      <c r="F48" s="18"/>
      <c r="G48" s="33"/>
      <c r="H48" s="34"/>
      <c r="I48" s="34"/>
      <c r="J48" s="18"/>
      <c r="K48" s="36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04"/>
      <c r="AW48" s="31">
        <f t="shared" si="1"/>
        <v>0</v>
      </c>
      <c r="AX48" s="18">
        <v>-86400</v>
      </c>
      <c r="AY48" s="33">
        <f t="shared" si="2"/>
        <v>0</v>
      </c>
    </row>
    <row r="49" spans="1:51" x14ac:dyDescent="0.25">
      <c r="A49" s="29"/>
      <c r="B49" s="37"/>
      <c r="C49" s="41" t="s">
        <v>148</v>
      </c>
      <c r="D49" s="42"/>
      <c r="E49" s="32"/>
      <c r="F49" s="18"/>
      <c r="G49" s="33"/>
      <c r="H49" s="34"/>
      <c r="I49" s="34"/>
      <c r="J49" s="18"/>
      <c r="K49" s="36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04"/>
      <c r="AW49" s="31">
        <f t="shared" si="1"/>
        <v>0</v>
      </c>
      <c r="AX49" s="18">
        <v>-86400</v>
      </c>
      <c r="AY49" s="33">
        <f t="shared" si="2"/>
        <v>0</v>
      </c>
    </row>
    <row r="50" spans="1:51" x14ac:dyDescent="0.25">
      <c r="A50" s="29"/>
      <c r="B50" s="37"/>
      <c r="C50" s="41" t="s">
        <v>150</v>
      </c>
      <c r="D50" s="42"/>
      <c r="E50" s="32"/>
      <c r="F50" s="18"/>
      <c r="G50" s="33"/>
      <c r="H50" s="34"/>
      <c r="I50" s="34"/>
      <c r="J50" s="18"/>
      <c r="K50" s="36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04"/>
      <c r="AW50" s="31">
        <f t="shared" si="1"/>
        <v>0</v>
      </c>
      <c r="AX50" s="18">
        <v>-86400</v>
      </c>
      <c r="AY50" s="33">
        <f t="shared" si="2"/>
        <v>0</v>
      </c>
    </row>
    <row r="51" spans="1:51" x14ac:dyDescent="0.25">
      <c r="A51" s="29"/>
      <c r="B51" s="37"/>
      <c r="C51" s="41" t="s">
        <v>149</v>
      </c>
      <c r="D51" s="42"/>
      <c r="E51" s="32"/>
      <c r="F51" s="18"/>
      <c r="G51" s="33"/>
      <c r="H51" s="34"/>
      <c r="I51" s="34"/>
      <c r="J51" s="18"/>
      <c r="K51" s="36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04"/>
      <c r="AW51" s="31">
        <f t="shared" si="1"/>
        <v>0</v>
      </c>
      <c r="AX51" s="18">
        <v>-86400</v>
      </c>
      <c r="AY51" s="33">
        <f t="shared" si="2"/>
        <v>0</v>
      </c>
    </row>
    <row r="52" spans="1:51" x14ac:dyDescent="0.25">
      <c r="A52" s="29"/>
      <c r="B52" s="37"/>
      <c r="C52" s="41" t="s">
        <v>151</v>
      </c>
      <c r="D52" s="42"/>
      <c r="E52" s="32"/>
      <c r="F52" s="18"/>
      <c r="G52" s="33"/>
      <c r="H52" s="34"/>
      <c r="I52" s="34"/>
      <c r="J52" s="18"/>
      <c r="K52" s="36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04"/>
      <c r="AW52" s="31">
        <f t="shared" si="1"/>
        <v>0</v>
      </c>
      <c r="AX52" s="18">
        <v>-86400</v>
      </c>
      <c r="AY52" s="33">
        <f t="shared" si="2"/>
        <v>0</v>
      </c>
    </row>
    <row r="53" spans="1:51" x14ac:dyDescent="0.25">
      <c r="A53" s="29"/>
      <c r="B53" s="37"/>
      <c r="C53" s="41" t="s">
        <v>152</v>
      </c>
      <c r="D53" s="42"/>
      <c r="E53" s="32"/>
      <c r="F53" s="18"/>
      <c r="G53" s="33"/>
      <c r="H53" s="34"/>
      <c r="I53" s="34"/>
      <c r="J53" s="18"/>
      <c r="K53" s="36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04"/>
      <c r="AW53" s="31">
        <f t="shared" si="1"/>
        <v>0</v>
      </c>
      <c r="AX53" s="18">
        <v>-86400</v>
      </c>
      <c r="AY53" s="33">
        <f t="shared" si="2"/>
        <v>0</v>
      </c>
    </row>
    <row r="54" spans="1:51" x14ac:dyDescent="0.25">
      <c r="A54" s="29"/>
      <c r="B54" s="37"/>
      <c r="C54" s="41" t="s">
        <v>153</v>
      </c>
      <c r="D54" s="42"/>
      <c r="E54" s="32"/>
      <c r="F54" s="18"/>
      <c r="G54" s="33"/>
      <c r="H54" s="34"/>
      <c r="I54" s="34"/>
      <c r="J54" s="18"/>
      <c r="K54" s="36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04"/>
      <c r="AW54" s="31">
        <f t="shared" si="1"/>
        <v>0</v>
      </c>
      <c r="AX54" s="18">
        <v>-86400</v>
      </c>
      <c r="AY54" s="33">
        <f t="shared" si="2"/>
        <v>0</v>
      </c>
    </row>
    <row r="55" spans="1:51" x14ac:dyDescent="0.25">
      <c r="A55" s="29"/>
      <c r="B55" s="37"/>
      <c r="C55" s="41" t="s">
        <v>154</v>
      </c>
      <c r="D55" s="42"/>
      <c r="E55" s="32"/>
      <c r="F55" s="18"/>
      <c r="G55" s="33"/>
      <c r="H55" s="34"/>
      <c r="I55" s="34"/>
      <c r="J55" s="18"/>
      <c r="K55" s="36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04"/>
      <c r="AW55" s="31">
        <f t="shared" si="1"/>
        <v>0</v>
      </c>
      <c r="AX55" s="18">
        <v>-86400</v>
      </c>
      <c r="AY55" s="33">
        <f t="shared" si="2"/>
        <v>0</v>
      </c>
    </row>
    <row r="56" spans="1:51" x14ac:dyDescent="0.25">
      <c r="A56" s="29"/>
      <c r="B56" s="37"/>
      <c r="C56" s="18"/>
      <c r="D56" s="31"/>
      <c r="E56" s="18"/>
      <c r="F56" s="18"/>
      <c r="G56" s="33"/>
      <c r="H56" s="51"/>
      <c r="I56" s="51"/>
      <c r="J56" s="18"/>
      <c r="K56" s="36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04"/>
      <c r="AW56" s="31"/>
    </row>
    <row r="57" spans="1:51" x14ac:dyDescent="0.25">
      <c r="A57" s="29"/>
      <c r="B57" s="37"/>
      <c r="C57" s="66" t="s">
        <v>37</v>
      </c>
      <c r="D57" s="66">
        <v>0.28000000000000003</v>
      </c>
      <c r="E57" s="67">
        <v>80</v>
      </c>
      <c r="F57" s="68">
        <v>86400</v>
      </c>
      <c r="G57" s="69">
        <f>D57*E57*F57</f>
        <v>1935360.0000000002</v>
      </c>
      <c r="H57" s="34">
        <v>814464</v>
      </c>
      <c r="I57" s="34">
        <f t="shared" si="0"/>
        <v>1120896.0000000002</v>
      </c>
      <c r="J57" s="18"/>
      <c r="K57" s="36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04"/>
      <c r="AW57" s="31">
        <f t="shared" si="1"/>
        <v>0</v>
      </c>
      <c r="AX57" s="18">
        <v>86400</v>
      </c>
      <c r="AY57" s="33">
        <f t="shared" si="2"/>
        <v>0</v>
      </c>
    </row>
    <row r="58" spans="1:51" x14ac:dyDescent="0.25">
      <c r="A58" s="29"/>
      <c r="B58" s="37"/>
      <c r="C58" s="66" t="s">
        <v>38</v>
      </c>
      <c r="D58" s="66">
        <v>0.25</v>
      </c>
      <c r="E58" s="67">
        <v>47</v>
      </c>
      <c r="F58" s="68">
        <v>86400</v>
      </c>
      <c r="G58" s="69">
        <f t="shared" ref="G58:G92" si="7">D58*E58*F58</f>
        <v>1015200</v>
      </c>
      <c r="H58" s="34">
        <v>856800</v>
      </c>
      <c r="I58" s="34">
        <f t="shared" si="0"/>
        <v>158400</v>
      </c>
      <c r="J58" s="18"/>
      <c r="K58" s="36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04"/>
      <c r="AW58" s="31">
        <f t="shared" si="1"/>
        <v>0</v>
      </c>
      <c r="AX58" s="18">
        <v>86400</v>
      </c>
      <c r="AY58" s="33">
        <f t="shared" si="2"/>
        <v>0</v>
      </c>
    </row>
    <row r="59" spans="1:51" x14ac:dyDescent="0.25">
      <c r="A59" s="29"/>
      <c r="B59" s="37"/>
      <c r="C59" s="66" t="s">
        <v>39</v>
      </c>
      <c r="D59" s="66">
        <v>0.41</v>
      </c>
      <c r="E59" s="67">
        <v>50</v>
      </c>
      <c r="F59" s="68">
        <v>86400</v>
      </c>
      <c r="G59" s="69">
        <f t="shared" si="7"/>
        <v>1771200</v>
      </c>
      <c r="H59" s="34">
        <v>1145375.9999999998</v>
      </c>
      <c r="I59" s="34">
        <f t="shared" si="0"/>
        <v>625824.00000000023</v>
      </c>
      <c r="J59" s="18"/>
      <c r="K59" s="36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04"/>
      <c r="AW59" s="31">
        <f t="shared" si="1"/>
        <v>0</v>
      </c>
      <c r="AX59" s="18">
        <v>86400</v>
      </c>
      <c r="AY59" s="33">
        <f t="shared" si="2"/>
        <v>0</v>
      </c>
    </row>
    <row r="60" spans="1:51" x14ac:dyDescent="0.25">
      <c r="A60" s="29"/>
      <c r="B60" s="37"/>
      <c r="C60" s="66" t="s">
        <v>40</v>
      </c>
      <c r="D60" s="66">
        <v>0.32</v>
      </c>
      <c r="E60" s="67">
        <v>89</v>
      </c>
      <c r="F60" s="68">
        <v>86400</v>
      </c>
      <c r="G60" s="69">
        <f t="shared" si="7"/>
        <v>2460672</v>
      </c>
      <c r="H60" s="34">
        <v>893952</v>
      </c>
      <c r="I60" s="34">
        <f t="shared" si="0"/>
        <v>1566720</v>
      </c>
      <c r="J60" s="18"/>
      <c r="K60" s="36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04"/>
      <c r="AW60" s="31">
        <f t="shared" si="1"/>
        <v>0</v>
      </c>
      <c r="AX60" s="18">
        <v>86400</v>
      </c>
      <c r="AY60" s="33">
        <f t="shared" si="2"/>
        <v>0</v>
      </c>
    </row>
    <row r="61" spans="1:51" x14ac:dyDescent="0.25">
      <c r="A61" s="29"/>
      <c r="B61" s="37"/>
      <c r="C61" s="66" t="s">
        <v>41</v>
      </c>
      <c r="D61" s="66">
        <v>0.35</v>
      </c>
      <c r="E61" s="67">
        <v>51</v>
      </c>
      <c r="F61" s="68">
        <v>86400</v>
      </c>
      <c r="G61" s="69">
        <f t="shared" si="7"/>
        <v>1542239.9999999998</v>
      </c>
      <c r="H61" s="34">
        <v>887039.99999999988</v>
      </c>
      <c r="I61" s="34">
        <f t="shared" si="0"/>
        <v>655199.99999999988</v>
      </c>
      <c r="J61" s="18"/>
      <c r="K61" s="36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04"/>
      <c r="AW61" s="31">
        <f t="shared" si="1"/>
        <v>0</v>
      </c>
      <c r="AX61" s="18">
        <v>86400</v>
      </c>
      <c r="AY61" s="33">
        <f t="shared" si="2"/>
        <v>0</v>
      </c>
    </row>
    <row r="62" spans="1:51" x14ac:dyDescent="0.25">
      <c r="A62" s="29"/>
      <c r="B62" s="37"/>
      <c r="C62" s="66" t="s">
        <v>42</v>
      </c>
      <c r="D62" s="66">
        <v>0.3</v>
      </c>
      <c r="E62" s="67">
        <v>5</v>
      </c>
      <c r="F62" s="68">
        <v>86400</v>
      </c>
      <c r="G62" s="69">
        <f t="shared" si="7"/>
        <v>129600</v>
      </c>
      <c r="H62" s="34">
        <v>820800</v>
      </c>
      <c r="I62" s="34">
        <f t="shared" si="0"/>
        <v>-691200</v>
      </c>
      <c r="J62" s="35"/>
      <c r="K62" s="36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04"/>
      <c r="AW62" s="31">
        <f t="shared" si="1"/>
        <v>0</v>
      </c>
      <c r="AX62" s="18">
        <v>86400</v>
      </c>
      <c r="AY62" s="33">
        <f t="shared" si="2"/>
        <v>0</v>
      </c>
    </row>
    <row r="63" spans="1:51" x14ac:dyDescent="0.25">
      <c r="A63" s="29"/>
      <c r="B63" s="37"/>
      <c r="C63" s="66" t="s">
        <v>43</v>
      </c>
      <c r="D63" s="66">
        <v>0.25</v>
      </c>
      <c r="E63" s="67">
        <v>64</v>
      </c>
      <c r="F63" s="68">
        <v>86400</v>
      </c>
      <c r="G63" s="69">
        <f t="shared" si="7"/>
        <v>1382400</v>
      </c>
      <c r="H63" s="34">
        <v>403200</v>
      </c>
      <c r="I63" s="34">
        <f t="shared" si="0"/>
        <v>979200</v>
      </c>
      <c r="J63" s="18"/>
      <c r="K63" s="36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04"/>
      <c r="AW63" s="31">
        <f t="shared" si="1"/>
        <v>0</v>
      </c>
      <c r="AX63" s="18">
        <v>86400</v>
      </c>
      <c r="AY63" s="33">
        <f t="shared" si="2"/>
        <v>0</v>
      </c>
    </row>
    <row r="64" spans="1:51" x14ac:dyDescent="0.25">
      <c r="A64" s="29"/>
      <c r="B64" s="37"/>
      <c r="C64" s="66" t="s">
        <v>44</v>
      </c>
      <c r="D64" s="66">
        <v>0.43</v>
      </c>
      <c r="E64" s="67">
        <v>86</v>
      </c>
      <c r="F64" s="68">
        <v>86400</v>
      </c>
      <c r="G64" s="69">
        <f t="shared" si="7"/>
        <v>3195071.9999999995</v>
      </c>
      <c r="H64" s="34">
        <v>1287936</v>
      </c>
      <c r="I64" s="34">
        <f t="shared" si="0"/>
        <v>1907135.9999999995</v>
      </c>
      <c r="J64" s="18"/>
      <c r="K64" s="36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04"/>
      <c r="AW64" s="31">
        <f t="shared" si="1"/>
        <v>0</v>
      </c>
      <c r="AX64" s="18">
        <v>86400</v>
      </c>
      <c r="AY64" s="33">
        <f t="shared" si="2"/>
        <v>0</v>
      </c>
    </row>
    <row r="65" spans="1:51" x14ac:dyDescent="0.25">
      <c r="A65" s="29"/>
      <c r="B65" s="37"/>
      <c r="C65" s="66" t="s">
        <v>45</v>
      </c>
      <c r="D65" s="66">
        <v>0.3</v>
      </c>
      <c r="E65" s="67">
        <v>31</v>
      </c>
      <c r="F65" s="68">
        <v>86400</v>
      </c>
      <c r="G65" s="69">
        <f t="shared" si="7"/>
        <v>803519.99999999988</v>
      </c>
      <c r="H65" s="34">
        <v>518400</v>
      </c>
      <c r="I65" s="34">
        <f t="shared" si="0"/>
        <v>285119.99999999988</v>
      </c>
      <c r="J65" s="18"/>
      <c r="K65" s="36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04"/>
      <c r="AW65" s="31">
        <f t="shared" si="1"/>
        <v>0</v>
      </c>
      <c r="AX65" s="18">
        <v>86400</v>
      </c>
      <c r="AY65" s="33">
        <f t="shared" si="2"/>
        <v>0</v>
      </c>
    </row>
    <row r="66" spans="1:51" x14ac:dyDescent="0.25">
      <c r="A66" s="29"/>
      <c r="B66" s="37"/>
      <c r="C66" s="66" t="s">
        <v>46</v>
      </c>
      <c r="D66" s="66">
        <v>0.25</v>
      </c>
      <c r="E66" s="67">
        <v>23</v>
      </c>
      <c r="F66" s="68">
        <v>86400</v>
      </c>
      <c r="G66" s="69">
        <f t="shared" si="7"/>
        <v>496800</v>
      </c>
      <c r="H66" s="34">
        <v>468000</v>
      </c>
      <c r="I66" s="34">
        <f t="shared" si="0"/>
        <v>28800</v>
      </c>
      <c r="J66" s="18"/>
      <c r="K66" s="36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04"/>
      <c r="AW66" s="31">
        <f t="shared" si="1"/>
        <v>0</v>
      </c>
      <c r="AX66" s="18">
        <v>86400</v>
      </c>
      <c r="AY66" s="33">
        <f t="shared" si="2"/>
        <v>0</v>
      </c>
    </row>
    <row r="67" spans="1:51" x14ac:dyDescent="0.25">
      <c r="A67" s="29"/>
      <c r="B67" s="37"/>
      <c r="C67" s="66" t="s">
        <v>47</v>
      </c>
      <c r="D67" s="66">
        <v>0.2</v>
      </c>
      <c r="E67" s="67">
        <v>67</v>
      </c>
      <c r="F67" s="68">
        <v>86400</v>
      </c>
      <c r="G67" s="69">
        <f t="shared" si="7"/>
        <v>1157760</v>
      </c>
      <c r="H67" s="34">
        <v>558720.00000000012</v>
      </c>
      <c r="I67" s="34">
        <f t="shared" si="0"/>
        <v>599039.99999999988</v>
      </c>
      <c r="J67" s="18"/>
      <c r="K67" s="36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04"/>
      <c r="AW67" s="31">
        <f t="shared" si="1"/>
        <v>0</v>
      </c>
      <c r="AX67" s="18">
        <v>86400</v>
      </c>
      <c r="AY67" s="33">
        <f t="shared" si="2"/>
        <v>0</v>
      </c>
    </row>
    <row r="68" spans="1:51" x14ac:dyDescent="0.25">
      <c r="A68" s="29"/>
      <c r="B68" s="37"/>
      <c r="C68" s="66" t="s">
        <v>48</v>
      </c>
      <c r="D68" s="66">
        <v>0.41</v>
      </c>
      <c r="E68" s="67">
        <v>88</v>
      </c>
      <c r="F68" s="68">
        <v>86400</v>
      </c>
      <c r="G68" s="69">
        <f t="shared" si="7"/>
        <v>3117312</v>
      </c>
      <c r="H68" s="34">
        <v>732096</v>
      </c>
      <c r="I68" s="34">
        <f t="shared" si="0"/>
        <v>2385216</v>
      </c>
      <c r="J68" s="18"/>
      <c r="K68" s="36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04"/>
      <c r="AW68" s="31">
        <f t="shared" si="1"/>
        <v>0</v>
      </c>
      <c r="AX68" s="18">
        <v>86400</v>
      </c>
      <c r="AY68" s="33">
        <f t="shared" si="2"/>
        <v>0</v>
      </c>
    </row>
    <row r="69" spans="1:51" x14ac:dyDescent="0.25">
      <c r="A69" s="29"/>
      <c r="B69" s="37"/>
      <c r="C69" s="66" t="s">
        <v>49</v>
      </c>
      <c r="D69" s="66">
        <v>0.15</v>
      </c>
      <c r="E69" s="67">
        <v>58</v>
      </c>
      <c r="F69" s="68">
        <v>86400</v>
      </c>
      <c r="G69" s="69">
        <f t="shared" si="7"/>
        <v>751679.99999999988</v>
      </c>
      <c r="H69" s="34">
        <v>371520</v>
      </c>
      <c r="I69" s="34">
        <f t="shared" si="0"/>
        <v>380159.99999999988</v>
      </c>
      <c r="J69" s="18"/>
      <c r="K69" s="36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04"/>
      <c r="AW69" s="31">
        <f t="shared" ref="AW69:AW132" si="8">SUM(O69:AS69)</f>
        <v>0</v>
      </c>
      <c r="AX69" s="18">
        <v>86400</v>
      </c>
      <c r="AY69" s="33">
        <f t="shared" ref="AY69:AY132" si="9">AW69*AX69</f>
        <v>0</v>
      </c>
    </row>
    <row r="70" spans="1:51" x14ac:dyDescent="0.25">
      <c r="A70" s="29"/>
      <c r="B70" s="37"/>
      <c r="C70" s="66" t="s">
        <v>50</v>
      </c>
      <c r="D70" s="66">
        <v>0.25</v>
      </c>
      <c r="E70" s="67">
        <v>58</v>
      </c>
      <c r="F70" s="68">
        <v>86400</v>
      </c>
      <c r="G70" s="69">
        <f t="shared" si="7"/>
        <v>1252800</v>
      </c>
      <c r="H70" s="34">
        <v>619200</v>
      </c>
      <c r="I70" s="34">
        <f t="shared" si="0"/>
        <v>633600</v>
      </c>
      <c r="J70" s="18"/>
      <c r="K70" s="36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04"/>
      <c r="AW70" s="31">
        <f t="shared" si="8"/>
        <v>0</v>
      </c>
      <c r="AX70" s="18">
        <v>86400</v>
      </c>
      <c r="AY70" s="33">
        <f t="shared" si="9"/>
        <v>0</v>
      </c>
    </row>
    <row r="71" spans="1:51" x14ac:dyDescent="0.25">
      <c r="A71" s="29"/>
      <c r="B71" s="37"/>
      <c r="C71" s="66" t="s">
        <v>51</v>
      </c>
      <c r="D71" s="66">
        <v>0.15</v>
      </c>
      <c r="E71" s="67">
        <v>15</v>
      </c>
      <c r="F71" s="68">
        <v>86400</v>
      </c>
      <c r="G71" s="69">
        <f t="shared" si="7"/>
        <v>194400</v>
      </c>
      <c r="H71" s="34">
        <v>388800</v>
      </c>
      <c r="I71" s="34">
        <f t="shared" si="0"/>
        <v>-194400</v>
      </c>
      <c r="J71" s="35"/>
      <c r="K71" s="36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04"/>
      <c r="AW71" s="31">
        <f t="shared" si="8"/>
        <v>0</v>
      </c>
      <c r="AX71" s="18">
        <v>86400</v>
      </c>
      <c r="AY71" s="33">
        <f t="shared" si="9"/>
        <v>0</v>
      </c>
    </row>
    <row r="72" spans="1:51" x14ac:dyDescent="0.25">
      <c r="A72" s="29"/>
      <c r="B72" s="37"/>
      <c r="C72" s="66" t="s">
        <v>52</v>
      </c>
      <c r="D72" s="66">
        <v>0.25</v>
      </c>
      <c r="E72" s="67">
        <v>64</v>
      </c>
      <c r="F72" s="68">
        <v>86400</v>
      </c>
      <c r="G72" s="69">
        <f t="shared" si="7"/>
        <v>1382400</v>
      </c>
      <c r="H72" s="34">
        <v>345600</v>
      </c>
      <c r="I72" s="34">
        <f t="shared" si="0"/>
        <v>1036800</v>
      </c>
      <c r="J72" s="18"/>
      <c r="K72" s="36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04"/>
      <c r="AW72" s="31">
        <f t="shared" si="8"/>
        <v>0</v>
      </c>
      <c r="AX72" s="18">
        <v>86400</v>
      </c>
      <c r="AY72" s="33">
        <f t="shared" si="9"/>
        <v>0</v>
      </c>
    </row>
    <row r="73" spans="1:51" x14ac:dyDescent="0.25">
      <c r="A73" s="29"/>
      <c r="B73" s="37"/>
      <c r="C73" s="66" t="s">
        <v>53</v>
      </c>
      <c r="D73" s="66">
        <v>0.25</v>
      </c>
      <c r="E73" s="67">
        <v>86</v>
      </c>
      <c r="F73" s="68">
        <v>86400</v>
      </c>
      <c r="G73" s="69">
        <f t="shared" si="7"/>
        <v>1857600</v>
      </c>
      <c r="H73" s="34">
        <v>475200</v>
      </c>
      <c r="I73" s="34">
        <f t="shared" si="0"/>
        <v>1382400</v>
      </c>
      <c r="J73" s="18"/>
      <c r="K73" s="36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04"/>
      <c r="AW73" s="31">
        <f t="shared" si="8"/>
        <v>0</v>
      </c>
      <c r="AX73" s="18">
        <v>86400</v>
      </c>
      <c r="AY73" s="33">
        <f t="shared" si="9"/>
        <v>0</v>
      </c>
    </row>
    <row r="74" spans="1:51" x14ac:dyDescent="0.25">
      <c r="A74" s="29"/>
      <c r="B74" s="37"/>
      <c r="C74" s="66" t="s">
        <v>54</v>
      </c>
      <c r="D74" s="66">
        <v>0.4</v>
      </c>
      <c r="E74" s="67">
        <v>44</v>
      </c>
      <c r="F74" s="68">
        <v>86400</v>
      </c>
      <c r="G74" s="69">
        <f t="shared" si="7"/>
        <v>1520640.0000000002</v>
      </c>
      <c r="H74" s="34">
        <v>875520</v>
      </c>
      <c r="I74" s="34">
        <f t="shared" si="0"/>
        <v>645120.00000000023</v>
      </c>
      <c r="J74" s="18"/>
      <c r="K74" s="36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04"/>
      <c r="AW74" s="31">
        <f t="shared" si="8"/>
        <v>0</v>
      </c>
      <c r="AX74" s="18">
        <v>86400</v>
      </c>
      <c r="AY74" s="33">
        <f t="shared" si="9"/>
        <v>0</v>
      </c>
    </row>
    <row r="75" spans="1:51" x14ac:dyDescent="0.25">
      <c r="A75" s="29"/>
      <c r="B75" s="37"/>
      <c r="C75" s="66" t="s">
        <v>55</v>
      </c>
      <c r="D75" s="66">
        <v>0.1</v>
      </c>
      <c r="E75" s="67">
        <v>8</v>
      </c>
      <c r="F75" s="68">
        <v>86400</v>
      </c>
      <c r="G75" s="69">
        <f t="shared" si="7"/>
        <v>69120</v>
      </c>
      <c r="H75" s="34">
        <v>40320.000000000007</v>
      </c>
      <c r="I75" s="34">
        <f t="shared" si="0"/>
        <v>28799.999999999993</v>
      </c>
      <c r="J75" s="18"/>
      <c r="K75" s="36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04"/>
      <c r="AW75" s="31">
        <f t="shared" si="8"/>
        <v>0</v>
      </c>
      <c r="AX75" s="18">
        <v>86400</v>
      </c>
      <c r="AY75" s="33">
        <f t="shared" si="9"/>
        <v>0</v>
      </c>
    </row>
    <row r="76" spans="1:51" x14ac:dyDescent="0.25">
      <c r="A76" s="29"/>
      <c r="B76" s="37"/>
      <c r="C76" s="66" t="s">
        <v>56</v>
      </c>
      <c r="D76" s="66">
        <v>0.25</v>
      </c>
      <c r="E76" s="67">
        <v>41</v>
      </c>
      <c r="F76" s="68">
        <v>86400</v>
      </c>
      <c r="G76" s="69">
        <f t="shared" si="7"/>
        <v>885600</v>
      </c>
      <c r="H76" s="34">
        <v>460800</v>
      </c>
      <c r="I76" s="34">
        <f t="shared" si="0"/>
        <v>424800</v>
      </c>
      <c r="J76" s="18"/>
      <c r="K76" s="36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04"/>
      <c r="AW76" s="31">
        <f t="shared" si="8"/>
        <v>0</v>
      </c>
      <c r="AX76" s="18">
        <v>86400</v>
      </c>
      <c r="AY76" s="33">
        <f t="shared" si="9"/>
        <v>0</v>
      </c>
    </row>
    <row r="77" spans="1:51" x14ac:dyDescent="0.25">
      <c r="A77" s="29"/>
      <c r="B77" s="37"/>
      <c r="C77" s="66" t="s">
        <v>57</v>
      </c>
      <c r="D77" s="66">
        <v>0.25</v>
      </c>
      <c r="E77" s="67">
        <v>49</v>
      </c>
      <c r="F77" s="68">
        <v>86400</v>
      </c>
      <c r="G77" s="69">
        <f t="shared" si="7"/>
        <v>1058400</v>
      </c>
      <c r="H77" s="34">
        <v>482400</v>
      </c>
      <c r="I77" s="34">
        <f t="shared" si="0"/>
        <v>576000</v>
      </c>
      <c r="J77" s="18"/>
      <c r="K77" s="36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04"/>
      <c r="AW77" s="31">
        <f t="shared" si="8"/>
        <v>0</v>
      </c>
      <c r="AX77" s="18">
        <v>86400</v>
      </c>
      <c r="AY77" s="33">
        <f t="shared" si="9"/>
        <v>0</v>
      </c>
    </row>
    <row r="78" spans="1:51" x14ac:dyDescent="0.25">
      <c r="A78" s="29"/>
      <c r="B78" s="37"/>
      <c r="C78" s="66" t="s">
        <v>58</v>
      </c>
      <c r="D78" s="66">
        <v>0.25</v>
      </c>
      <c r="E78" s="67">
        <v>42</v>
      </c>
      <c r="F78" s="68">
        <v>86400</v>
      </c>
      <c r="G78" s="69">
        <f t="shared" si="7"/>
        <v>907200</v>
      </c>
      <c r="H78" s="34">
        <v>439200</v>
      </c>
      <c r="I78" s="34">
        <f t="shared" si="0"/>
        <v>468000</v>
      </c>
      <c r="J78" s="18"/>
      <c r="K78" s="36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04"/>
      <c r="AW78" s="31">
        <f t="shared" si="8"/>
        <v>0</v>
      </c>
      <c r="AX78" s="18">
        <v>86400</v>
      </c>
      <c r="AY78" s="33">
        <f t="shared" si="9"/>
        <v>0</v>
      </c>
    </row>
    <row r="79" spans="1:51" x14ac:dyDescent="0.25">
      <c r="A79" s="29"/>
      <c r="B79" s="37"/>
      <c r="C79" s="66" t="s">
        <v>59</v>
      </c>
      <c r="D79" s="66">
        <v>0.1</v>
      </c>
      <c r="E79" s="67">
        <v>53</v>
      </c>
      <c r="F79" s="68">
        <v>86400</v>
      </c>
      <c r="G79" s="69">
        <f t="shared" si="7"/>
        <v>457920.00000000006</v>
      </c>
      <c r="H79" s="34">
        <v>167040.00000000003</v>
      </c>
      <c r="I79" s="34">
        <f t="shared" si="0"/>
        <v>290880</v>
      </c>
      <c r="J79" s="18"/>
      <c r="K79" s="36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04"/>
      <c r="AW79" s="31">
        <f t="shared" si="8"/>
        <v>0</v>
      </c>
      <c r="AX79" s="18">
        <v>86400</v>
      </c>
      <c r="AY79" s="33">
        <f t="shared" si="9"/>
        <v>0</v>
      </c>
    </row>
    <row r="80" spans="1:51" x14ac:dyDescent="0.25">
      <c r="A80" s="29"/>
      <c r="B80" s="37"/>
      <c r="C80" s="66" t="s">
        <v>60</v>
      </c>
      <c r="D80" s="66">
        <v>0.2</v>
      </c>
      <c r="E80" s="67">
        <v>46</v>
      </c>
      <c r="F80" s="68">
        <v>86400</v>
      </c>
      <c r="G80" s="69">
        <f t="shared" si="7"/>
        <v>794880.00000000012</v>
      </c>
      <c r="H80" s="34">
        <v>391680.00000000006</v>
      </c>
      <c r="I80" s="34">
        <f t="shared" si="0"/>
        <v>403200.00000000006</v>
      </c>
      <c r="J80" s="18"/>
      <c r="K80" s="36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04"/>
      <c r="AW80" s="31">
        <f t="shared" si="8"/>
        <v>0</v>
      </c>
      <c r="AX80" s="18">
        <v>86400</v>
      </c>
      <c r="AY80" s="33">
        <f t="shared" si="9"/>
        <v>0</v>
      </c>
    </row>
    <row r="81" spans="1:51" x14ac:dyDescent="0.25">
      <c r="A81" s="29"/>
      <c r="B81" s="37"/>
      <c r="C81" s="66" t="s">
        <v>61</v>
      </c>
      <c r="D81" s="66">
        <v>0.25</v>
      </c>
      <c r="E81" s="67">
        <v>32</v>
      </c>
      <c r="F81" s="68">
        <v>86400</v>
      </c>
      <c r="G81" s="69">
        <f t="shared" si="7"/>
        <v>691200</v>
      </c>
      <c r="H81" s="34">
        <v>511200</v>
      </c>
      <c r="I81" s="34">
        <f t="shared" si="0"/>
        <v>180000</v>
      </c>
      <c r="J81" s="18"/>
      <c r="K81" s="36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04"/>
      <c r="AW81" s="31">
        <f t="shared" si="8"/>
        <v>0</v>
      </c>
      <c r="AX81" s="18">
        <v>86400</v>
      </c>
      <c r="AY81" s="33">
        <f t="shared" si="9"/>
        <v>0</v>
      </c>
    </row>
    <row r="82" spans="1:51" x14ac:dyDescent="0.25">
      <c r="A82" s="29"/>
      <c r="B82" s="37"/>
      <c r="C82" s="66" t="s">
        <v>62</v>
      </c>
      <c r="D82" s="66">
        <v>0.15</v>
      </c>
      <c r="E82" s="67">
        <v>41</v>
      </c>
      <c r="F82" s="68">
        <v>86400</v>
      </c>
      <c r="G82" s="69">
        <f t="shared" si="7"/>
        <v>531360</v>
      </c>
      <c r="H82" s="34">
        <v>319680</v>
      </c>
      <c r="I82" s="34">
        <f t="shared" si="0"/>
        <v>211680</v>
      </c>
      <c r="J82" s="18"/>
      <c r="K82" s="36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04"/>
      <c r="AW82" s="31">
        <f t="shared" si="8"/>
        <v>0</v>
      </c>
      <c r="AX82" s="18">
        <v>86400</v>
      </c>
      <c r="AY82" s="33">
        <f t="shared" si="9"/>
        <v>0</v>
      </c>
    </row>
    <row r="83" spans="1:51" x14ac:dyDescent="0.25">
      <c r="A83" s="29"/>
      <c r="B83" s="37"/>
      <c r="C83" s="66" t="s">
        <v>63</v>
      </c>
      <c r="D83" s="66">
        <v>0.21</v>
      </c>
      <c r="E83" s="67">
        <v>25</v>
      </c>
      <c r="F83" s="68">
        <v>86400</v>
      </c>
      <c r="G83" s="69">
        <f t="shared" si="7"/>
        <v>453600</v>
      </c>
      <c r="H83" s="34">
        <v>332639.99999999994</v>
      </c>
      <c r="I83" s="34">
        <f t="shared" si="0"/>
        <v>120960.00000000006</v>
      </c>
      <c r="J83" s="18"/>
      <c r="K83" s="36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04"/>
      <c r="AW83" s="31">
        <f t="shared" si="8"/>
        <v>0</v>
      </c>
      <c r="AX83" s="18">
        <v>86400</v>
      </c>
      <c r="AY83" s="33">
        <f t="shared" si="9"/>
        <v>0</v>
      </c>
    </row>
    <row r="84" spans="1:51" x14ac:dyDescent="0.25">
      <c r="A84" s="29"/>
      <c r="B84" s="37"/>
      <c r="C84" s="66" t="s">
        <v>64</v>
      </c>
      <c r="D84" s="66">
        <v>0.15</v>
      </c>
      <c r="E84" s="67">
        <v>19</v>
      </c>
      <c r="F84" s="68">
        <v>86400</v>
      </c>
      <c r="G84" s="69">
        <f t="shared" si="7"/>
        <v>246240</v>
      </c>
      <c r="H84" s="34">
        <v>267839.99999999994</v>
      </c>
      <c r="I84" s="34">
        <f t="shared" si="0"/>
        <v>-21599.999999999942</v>
      </c>
      <c r="J84" s="35"/>
      <c r="K84" s="36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04"/>
      <c r="AW84" s="31">
        <f t="shared" si="8"/>
        <v>0</v>
      </c>
      <c r="AX84" s="18">
        <v>86400</v>
      </c>
      <c r="AY84" s="33">
        <f t="shared" si="9"/>
        <v>0</v>
      </c>
    </row>
    <row r="85" spans="1:51" x14ac:dyDescent="0.25">
      <c r="A85" s="29"/>
      <c r="B85" s="37"/>
      <c r="C85" s="66" t="s">
        <v>65</v>
      </c>
      <c r="D85" s="66">
        <v>0.22</v>
      </c>
      <c r="E85" s="67">
        <v>6</v>
      </c>
      <c r="F85" s="68">
        <v>86400</v>
      </c>
      <c r="G85" s="69">
        <f t="shared" si="7"/>
        <v>114048</v>
      </c>
      <c r="H85" s="34">
        <v>272448.00000000006</v>
      </c>
      <c r="I85" s="34">
        <f t="shared" si="0"/>
        <v>-158400.00000000006</v>
      </c>
      <c r="J85" s="35"/>
      <c r="K85" s="36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04"/>
      <c r="AW85" s="31">
        <f t="shared" si="8"/>
        <v>0</v>
      </c>
      <c r="AX85" s="18">
        <v>86400</v>
      </c>
      <c r="AY85" s="33">
        <f t="shared" si="9"/>
        <v>0</v>
      </c>
    </row>
    <row r="86" spans="1:51" x14ac:dyDescent="0.25">
      <c r="A86" s="29"/>
      <c r="B86" s="37"/>
      <c r="C86" s="66" t="s">
        <v>66</v>
      </c>
      <c r="D86" s="66">
        <v>0.25</v>
      </c>
      <c r="E86" s="67">
        <v>26</v>
      </c>
      <c r="F86" s="68">
        <v>86400</v>
      </c>
      <c r="G86" s="69">
        <f t="shared" si="7"/>
        <v>561600</v>
      </c>
      <c r="H86" s="34">
        <v>446400</v>
      </c>
      <c r="I86" s="34">
        <f t="shared" si="0"/>
        <v>115200</v>
      </c>
      <c r="J86" s="18"/>
      <c r="K86" s="36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04"/>
      <c r="AW86" s="31">
        <f t="shared" si="8"/>
        <v>0</v>
      </c>
      <c r="AX86" s="18">
        <v>86400</v>
      </c>
      <c r="AY86" s="33">
        <f t="shared" si="9"/>
        <v>0</v>
      </c>
    </row>
    <row r="87" spans="1:51" x14ac:dyDescent="0.25">
      <c r="A87" s="29"/>
      <c r="B87" s="37"/>
      <c r="C87" s="66" t="s">
        <v>67</v>
      </c>
      <c r="D87" s="66">
        <v>0.25</v>
      </c>
      <c r="E87" s="67">
        <v>19</v>
      </c>
      <c r="F87" s="68">
        <v>86400</v>
      </c>
      <c r="G87" s="69">
        <f t="shared" si="7"/>
        <v>410400</v>
      </c>
      <c r="H87" s="34">
        <v>504000</v>
      </c>
      <c r="I87" s="34">
        <f t="shared" si="0"/>
        <v>-93600</v>
      </c>
      <c r="J87" s="35"/>
      <c r="K87" s="36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04"/>
      <c r="AW87" s="31">
        <f t="shared" si="8"/>
        <v>0</v>
      </c>
      <c r="AX87" s="18">
        <v>86400</v>
      </c>
      <c r="AY87" s="33">
        <f t="shared" si="9"/>
        <v>0</v>
      </c>
    </row>
    <row r="88" spans="1:51" x14ac:dyDescent="0.25">
      <c r="A88" s="29"/>
      <c r="B88" s="37"/>
      <c r="C88" s="66" t="s">
        <v>68</v>
      </c>
      <c r="D88" s="66">
        <v>0.2</v>
      </c>
      <c r="E88" s="67">
        <v>8</v>
      </c>
      <c r="F88" s="68">
        <v>86400</v>
      </c>
      <c r="G88" s="69">
        <f t="shared" si="7"/>
        <v>138240</v>
      </c>
      <c r="H88" s="34">
        <v>357120</v>
      </c>
      <c r="I88" s="34">
        <f t="shared" si="0"/>
        <v>-218880</v>
      </c>
      <c r="J88" s="35"/>
      <c r="K88" s="36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04"/>
      <c r="AW88" s="31">
        <f t="shared" si="8"/>
        <v>0</v>
      </c>
      <c r="AX88" s="18">
        <v>86400</v>
      </c>
      <c r="AY88" s="33">
        <f t="shared" si="9"/>
        <v>0</v>
      </c>
    </row>
    <row r="89" spans="1:51" x14ac:dyDescent="0.25">
      <c r="A89" s="29"/>
      <c r="B89" s="37"/>
      <c r="C89" s="66" t="s">
        <v>69</v>
      </c>
      <c r="D89" s="66">
        <v>0.25</v>
      </c>
      <c r="E89" s="67">
        <v>40</v>
      </c>
      <c r="F89" s="68">
        <v>86400</v>
      </c>
      <c r="G89" s="69">
        <f t="shared" si="7"/>
        <v>864000</v>
      </c>
      <c r="H89" s="34">
        <v>417600</v>
      </c>
      <c r="I89" s="34">
        <f t="shared" si="0"/>
        <v>446400</v>
      </c>
      <c r="J89" s="18"/>
      <c r="K89" s="36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04"/>
      <c r="AW89" s="31">
        <f t="shared" si="8"/>
        <v>0</v>
      </c>
      <c r="AX89" s="18">
        <v>86400</v>
      </c>
      <c r="AY89" s="33">
        <f t="shared" si="9"/>
        <v>0</v>
      </c>
    </row>
    <row r="90" spans="1:51" x14ac:dyDescent="0.25">
      <c r="A90" s="29"/>
      <c r="B90" s="30"/>
      <c r="C90" s="66" t="s">
        <v>70</v>
      </c>
      <c r="D90" s="66">
        <v>0.15</v>
      </c>
      <c r="E90" s="67">
        <v>26</v>
      </c>
      <c r="F90" s="68">
        <v>86400</v>
      </c>
      <c r="G90" s="69">
        <f t="shared" si="7"/>
        <v>336960</v>
      </c>
      <c r="H90" s="34">
        <v>90720</v>
      </c>
      <c r="I90" s="34">
        <f t="shared" si="0"/>
        <v>246240</v>
      </c>
      <c r="J90" s="18"/>
      <c r="K90" s="36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04"/>
      <c r="AW90" s="31">
        <f t="shared" si="8"/>
        <v>0</v>
      </c>
      <c r="AX90" s="18">
        <v>86400</v>
      </c>
      <c r="AY90" s="33">
        <f t="shared" si="9"/>
        <v>0</v>
      </c>
    </row>
    <row r="91" spans="1:51" x14ac:dyDescent="0.25">
      <c r="A91" s="29"/>
      <c r="B91" s="30"/>
      <c r="C91" s="66" t="s">
        <v>71</v>
      </c>
      <c r="D91" s="66">
        <v>0.14000000000000001</v>
      </c>
      <c r="E91" s="67">
        <v>8</v>
      </c>
      <c r="F91" s="68">
        <v>86400</v>
      </c>
      <c r="G91" s="69">
        <f t="shared" si="7"/>
        <v>96768.000000000015</v>
      </c>
      <c r="H91" s="34">
        <v>120960</v>
      </c>
      <c r="I91" s="34">
        <f t="shared" si="0"/>
        <v>-24191.999999999985</v>
      </c>
      <c r="J91" s="35"/>
      <c r="K91" s="36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04"/>
      <c r="AW91" s="31">
        <f t="shared" si="8"/>
        <v>0</v>
      </c>
      <c r="AX91" s="18">
        <v>86400</v>
      </c>
      <c r="AY91" s="33">
        <f t="shared" si="9"/>
        <v>0</v>
      </c>
    </row>
    <row r="92" spans="1:51" x14ac:dyDescent="0.25">
      <c r="A92" s="29"/>
      <c r="B92" s="37"/>
      <c r="C92" s="66" t="s">
        <v>72</v>
      </c>
      <c r="D92" s="66">
        <v>0.1</v>
      </c>
      <c r="E92" s="67">
        <v>89</v>
      </c>
      <c r="F92" s="68">
        <v>86400</v>
      </c>
      <c r="G92" s="69">
        <f t="shared" si="7"/>
        <v>768960</v>
      </c>
      <c r="H92" s="34">
        <v>296640.00000000006</v>
      </c>
      <c r="I92" s="34">
        <f t="shared" si="0"/>
        <v>472319.99999999994</v>
      </c>
      <c r="J92" s="18"/>
      <c r="K92" s="36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04"/>
      <c r="AW92" s="31">
        <f t="shared" si="8"/>
        <v>0</v>
      </c>
      <c r="AX92" s="18">
        <v>86400</v>
      </c>
      <c r="AY92" s="33">
        <f t="shared" si="9"/>
        <v>0</v>
      </c>
    </row>
    <row r="93" spans="1:51" x14ac:dyDescent="0.25">
      <c r="A93" s="29"/>
      <c r="B93" s="37"/>
      <c r="C93" s="18"/>
      <c r="D93" s="31">
        <f>SUM(D57:D92)</f>
        <v>8.6700000000000017</v>
      </c>
      <c r="E93" s="18"/>
      <c r="F93" s="18"/>
      <c r="G93" s="70">
        <f>SUM(G57:G92)+G13+G14+G16+G17+G24+G25</f>
        <v>40507776</v>
      </c>
      <c r="H93" s="34"/>
      <c r="I93" s="34"/>
      <c r="J93" s="18"/>
      <c r="K93" s="36"/>
      <c r="L93" s="71">
        <v>43252</v>
      </c>
      <c r="M93" s="71">
        <v>43262</v>
      </c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04"/>
      <c r="AW93" s="31"/>
    </row>
    <row r="94" spans="1:51" x14ac:dyDescent="0.25">
      <c r="A94" s="29"/>
      <c r="B94" s="37"/>
      <c r="C94" s="72" t="s">
        <v>73</v>
      </c>
      <c r="D94" s="73">
        <f>AVERAGE(L94:X94)</f>
        <v>0</v>
      </c>
      <c r="E94" s="74">
        <v>89</v>
      </c>
      <c r="F94" s="72">
        <v>86400</v>
      </c>
      <c r="G94" s="75">
        <f>D94*E94*F94</f>
        <v>0</v>
      </c>
      <c r="H94" s="34">
        <v>0</v>
      </c>
      <c r="I94" s="34">
        <f t="shared" si="0"/>
        <v>0</v>
      </c>
      <c r="J94" s="18"/>
      <c r="K94" s="36"/>
      <c r="L94" s="76">
        <v>0</v>
      </c>
      <c r="M94" s="76">
        <v>0</v>
      </c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04"/>
      <c r="AW94" s="31">
        <f t="shared" si="8"/>
        <v>0</v>
      </c>
      <c r="AX94" s="18">
        <v>86400</v>
      </c>
      <c r="AY94" s="33">
        <f t="shared" si="9"/>
        <v>0</v>
      </c>
    </row>
    <row r="95" spans="1:51" x14ac:dyDescent="0.25">
      <c r="A95" s="29"/>
      <c r="B95" s="37"/>
      <c r="C95" s="72" t="s">
        <v>74</v>
      </c>
      <c r="D95" s="73">
        <f t="shared" ref="D95:D148" si="10">AVERAGE(L95:X95)</f>
        <v>0</v>
      </c>
      <c r="E95" s="74">
        <v>89</v>
      </c>
      <c r="F95" s="72">
        <v>86400</v>
      </c>
      <c r="G95" s="75">
        <f t="shared" ref="G95:G148" si="11">D95*E95*F95</f>
        <v>0</v>
      </c>
      <c r="H95" s="34">
        <v>0</v>
      </c>
      <c r="I95" s="34">
        <f t="shared" ref="I95:I156" si="12">G95-H95</f>
        <v>0</v>
      </c>
      <c r="J95" s="18"/>
      <c r="K95" s="36"/>
      <c r="L95" s="76">
        <v>0</v>
      </c>
      <c r="M95" s="76">
        <v>0</v>
      </c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04"/>
      <c r="AW95" s="31">
        <f t="shared" si="8"/>
        <v>0</v>
      </c>
      <c r="AX95" s="18">
        <v>86400</v>
      </c>
      <c r="AY95" s="33">
        <f t="shared" si="9"/>
        <v>0</v>
      </c>
    </row>
    <row r="96" spans="1:51" x14ac:dyDescent="0.25">
      <c r="A96" s="29"/>
      <c r="B96" s="37"/>
      <c r="C96" s="72" t="s">
        <v>75</v>
      </c>
      <c r="D96" s="73">
        <f t="shared" si="10"/>
        <v>0.18</v>
      </c>
      <c r="E96" s="74">
        <v>89</v>
      </c>
      <c r="F96" s="72">
        <v>86400</v>
      </c>
      <c r="G96" s="75">
        <f t="shared" si="11"/>
        <v>1384128</v>
      </c>
      <c r="H96" s="34">
        <v>553727.99999999988</v>
      </c>
      <c r="I96" s="34">
        <f t="shared" si="12"/>
        <v>830400.00000000012</v>
      </c>
      <c r="J96" s="18"/>
      <c r="K96" s="36"/>
      <c r="L96" s="76">
        <v>0.18</v>
      </c>
      <c r="M96" s="76">
        <v>0.18</v>
      </c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04"/>
      <c r="AW96" s="31">
        <f t="shared" si="8"/>
        <v>0</v>
      </c>
      <c r="AX96" s="18">
        <v>86400</v>
      </c>
      <c r="AY96" s="33">
        <f t="shared" si="9"/>
        <v>0</v>
      </c>
    </row>
    <row r="97" spans="1:51" x14ac:dyDescent="0.25">
      <c r="A97" s="29"/>
      <c r="B97" s="37"/>
      <c r="C97" s="72" t="s">
        <v>76</v>
      </c>
      <c r="D97" s="73">
        <f t="shared" si="10"/>
        <v>0.15</v>
      </c>
      <c r="E97" s="74">
        <v>89</v>
      </c>
      <c r="F97" s="72">
        <v>86400</v>
      </c>
      <c r="G97" s="75">
        <f t="shared" si="11"/>
        <v>1153440</v>
      </c>
      <c r="H97" s="34">
        <v>444960</v>
      </c>
      <c r="I97" s="34">
        <f t="shared" si="12"/>
        <v>708480</v>
      </c>
      <c r="J97" s="18"/>
      <c r="K97" s="36"/>
      <c r="L97" s="76">
        <v>0.15</v>
      </c>
      <c r="M97" s="76">
        <v>0.15</v>
      </c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04"/>
      <c r="AW97" s="31">
        <f t="shared" si="8"/>
        <v>0</v>
      </c>
      <c r="AX97" s="18">
        <v>86400</v>
      </c>
      <c r="AY97" s="33">
        <f t="shared" si="9"/>
        <v>0</v>
      </c>
    </row>
    <row r="98" spans="1:51" x14ac:dyDescent="0.25">
      <c r="A98" s="29"/>
      <c r="B98" s="37"/>
      <c r="C98" s="72" t="s">
        <v>77</v>
      </c>
      <c r="D98" s="73">
        <f t="shared" si="10"/>
        <v>0.12</v>
      </c>
      <c r="E98" s="74">
        <v>89</v>
      </c>
      <c r="F98" s="72">
        <v>86400</v>
      </c>
      <c r="G98" s="75">
        <f t="shared" si="11"/>
        <v>922752</v>
      </c>
      <c r="H98" s="34">
        <v>355968</v>
      </c>
      <c r="I98" s="34">
        <f t="shared" si="12"/>
        <v>566784</v>
      </c>
      <c r="J98" s="18"/>
      <c r="K98" s="36"/>
      <c r="L98" s="76">
        <v>0.12</v>
      </c>
      <c r="M98" s="76">
        <v>0.12</v>
      </c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04"/>
      <c r="AW98" s="31">
        <f t="shared" si="8"/>
        <v>0</v>
      </c>
      <c r="AX98" s="18">
        <v>86400</v>
      </c>
      <c r="AY98" s="33">
        <f t="shared" si="9"/>
        <v>0</v>
      </c>
    </row>
    <row r="99" spans="1:51" x14ac:dyDescent="0.25">
      <c r="A99" s="29"/>
      <c r="B99" s="37"/>
      <c r="C99" s="72" t="s">
        <v>78</v>
      </c>
      <c r="D99" s="73">
        <f t="shared" si="10"/>
        <v>0.18</v>
      </c>
      <c r="E99" s="74">
        <v>89</v>
      </c>
      <c r="F99" s="72">
        <v>86400</v>
      </c>
      <c r="G99" s="75">
        <f t="shared" si="11"/>
        <v>1384128</v>
      </c>
      <c r="H99" s="34">
        <v>533951.99999999988</v>
      </c>
      <c r="I99" s="34">
        <f t="shared" si="12"/>
        <v>850176.00000000012</v>
      </c>
      <c r="J99" s="18"/>
      <c r="K99" s="36"/>
      <c r="L99" s="76">
        <v>0.18</v>
      </c>
      <c r="M99" s="76">
        <v>0.18</v>
      </c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04"/>
      <c r="AW99" s="31">
        <f t="shared" si="8"/>
        <v>0</v>
      </c>
      <c r="AX99" s="18">
        <v>86400</v>
      </c>
      <c r="AY99" s="33">
        <f t="shared" si="9"/>
        <v>0</v>
      </c>
    </row>
    <row r="100" spans="1:51" x14ac:dyDescent="0.25">
      <c r="A100" s="29"/>
      <c r="B100" s="37"/>
      <c r="C100" s="72" t="s">
        <v>79</v>
      </c>
      <c r="D100" s="73">
        <f t="shared" si="10"/>
        <v>0.1</v>
      </c>
      <c r="E100" s="74">
        <v>89</v>
      </c>
      <c r="F100" s="72">
        <v>86400</v>
      </c>
      <c r="G100" s="75">
        <f t="shared" si="11"/>
        <v>768960</v>
      </c>
      <c r="H100" s="34">
        <v>296639.99999999994</v>
      </c>
      <c r="I100" s="34">
        <f t="shared" si="12"/>
        <v>472320.00000000006</v>
      </c>
      <c r="J100" s="18"/>
      <c r="K100" s="36"/>
      <c r="L100" s="76">
        <v>0.1</v>
      </c>
      <c r="M100" s="76">
        <v>0.1</v>
      </c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04"/>
      <c r="AW100" s="31">
        <f t="shared" si="8"/>
        <v>0</v>
      </c>
      <c r="AX100" s="18">
        <v>86400</v>
      </c>
      <c r="AY100" s="33">
        <f t="shared" si="9"/>
        <v>0</v>
      </c>
    </row>
    <row r="101" spans="1:51" x14ac:dyDescent="0.25">
      <c r="A101" s="29"/>
      <c r="B101" s="37"/>
      <c r="C101" s="72" t="s">
        <v>80</v>
      </c>
      <c r="D101" s="73">
        <f t="shared" si="10"/>
        <v>0.15</v>
      </c>
      <c r="E101" s="74">
        <v>89</v>
      </c>
      <c r="F101" s="72">
        <v>86400</v>
      </c>
      <c r="G101" s="75">
        <f t="shared" si="11"/>
        <v>1153440</v>
      </c>
      <c r="H101" s="34">
        <v>444960</v>
      </c>
      <c r="I101" s="34">
        <f t="shared" si="12"/>
        <v>708480</v>
      </c>
      <c r="J101" s="18"/>
      <c r="K101" s="36"/>
      <c r="L101" s="76">
        <v>0.15</v>
      </c>
      <c r="M101" s="76">
        <v>0.15</v>
      </c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04"/>
      <c r="AW101" s="31">
        <f t="shared" si="8"/>
        <v>0</v>
      </c>
      <c r="AX101" s="18">
        <v>86400</v>
      </c>
      <c r="AY101" s="33">
        <f t="shared" si="9"/>
        <v>0</v>
      </c>
    </row>
    <row r="102" spans="1:51" x14ac:dyDescent="0.25">
      <c r="A102" s="29"/>
      <c r="B102" s="37"/>
      <c r="C102" s="77" t="s">
        <v>81</v>
      </c>
      <c r="D102" s="78">
        <f t="shared" si="10"/>
        <v>0.03</v>
      </c>
      <c r="E102" s="79">
        <v>89</v>
      </c>
      <c r="F102" s="77">
        <v>86400</v>
      </c>
      <c r="G102" s="80">
        <f t="shared" si="11"/>
        <v>230688</v>
      </c>
      <c r="H102" s="34">
        <v>88992</v>
      </c>
      <c r="I102" s="34">
        <f t="shared" si="12"/>
        <v>141696</v>
      </c>
      <c r="J102" s="18"/>
      <c r="K102" s="36"/>
      <c r="L102" s="76">
        <v>0.03</v>
      </c>
      <c r="M102" s="76">
        <v>0.03</v>
      </c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04"/>
      <c r="AW102" s="31">
        <f t="shared" si="8"/>
        <v>0</v>
      </c>
      <c r="AX102" s="18">
        <v>86400</v>
      </c>
      <c r="AY102" s="33">
        <f t="shared" si="9"/>
        <v>0</v>
      </c>
    </row>
    <row r="103" spans="1:51" x14ac:dyDescent="0.25">
      <c r="A103" s="29"/>
      <c r="B103" s="37"/>
      <c r="C103" s="77" t="s">
        <v>82</v>
      </c>
      <c r="D103" s="78">
        <f t="shared" si="10"/>
        <v>0.05</v>
      </c>
      <c r="E103" s="79">
        <v>89</v>
      </c>
      <c r="F103" s="77">
        <v>86400</v>
      </c>
      <c r="G103" s="80">
        <f t="shared" si="11"/>
        <v>384480</v>
      </c>
      <c r="H103" s="34">
        <v>148319.99999999997</v>
      </c>
      <c r="I103" s="34">
        <f t="shared" si="12"/>
        <v>236160.00000000003</v>
      </c>
      <c r="J103" s="18"/>
      <c r="K103" s="36"/>
      <c r="L103" s="76">
        <v>0.05</v>
      </c>
      <c r="M103" s="76">
        <v>0.05</v>
      </c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04"/>
      <c r="AW103" s="31">
        <f t="shared" si="8"/>
        <v>0</v>
      </c>
      <c r="AX103" s="18">
        <v>86400</v>
      </c>
      <c r="AY103" s="33">
        <f t="shared" si="9"/>
        <v>0</v>
      </c>
    </row>
    <row r="104" spans="1:51" x14ac:dyDescent="0.25">
      <c r="A104" s="29"/>
      <c r="B104" s="37"/>
      <c r="C104" s="77" t="s">
        <v>83</v>
      </c>
      <c r="D104" s="78">
        <f t="shared" si="10"/>
        <v>0</v>
      </c>
      <c r="E104" s="79">
        <v>89</v>
      </c>
      <c r="F104" s="77">
        <v>86400</v>
      </c>
      <c r="G104" s="80">
        <f t="shared" si="11"/>
        <v>0</v>
      </c>
      <c r="H104" s="34">
        <v>0</v>
      </c>
      <c r="I104" s="34">
        <f t="shared" si="12"/>
        <v>0</v>
      </c>
      <c r="J104" s="18"/>
      <c r="K104" s="36"/>
      <c r="L104" s="76">
        <v>0</v>
      </c>
      <c r="M104" s="76">
        <v>0</v>
      </c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04"/>
      <c r="AW104" s="31">
        <f t="shared" si="8"/>
        <v>0</v>
      </c>
      <c r="AX104" s="18">
        <v>86400</v>
      </c>
      <c r="AY104" s="33">
        <f t="shared" si="9"/>
        <v>0</v>
      </c>
    </row>
    <row r="105" spans="1:51" x14ac:dyDescent="0.25">
      <c r="A105" s="29"/>
      <c r="B105" s="37"/>
      <c r="C105" s="77" t="s">
        <v>84</v>
      </c>
      <c r="D105" s="78">
        <f t="shared" si="10"/>
        <v>0.17</v>
      </c>
      <c r="E105" s="79">
        <v>89</v>
      </c>
      <c r="F105" s="77">
        <v>86400</v>
      </c>
      <c r="G105" s="80">
        <f t="shared" si="11"/>
        <v>1307232</v>
      </c>
      <c r="H105" s="34">
        <v>484512</v>
      </c>
      <c r="I105" s="34">
        <f t="shared" si="12"/>
        <v>822720</v>
      </c>
      <c r="J105" s="18"/>
      <c r="K105" s="36"/>
      <c r="L105" s="76">
        <v>0.17</v>
      </c>
      <c r="M105" s="76">
        <v>0.17</v>
      </c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04"/>
      <c r="AW105" s="31">
        <f t="shared" si="8"/>
        <v>0</v>
      </c>
      <c r="AX105" s="18">
        <v>86400</v>
      </c>
      <c r="AY105" s="33">
        <f t="shared" si="9"/>
        <v>0</v>
      </c>
    </row>
    <row r="106" spans="1:51" x14ac:dyDescent="0.25">
      <c r="A106" s="29"/>
      <c r="B106" s="37"/>
      <c r="C106" s="77" t="s">
        <v>85</v>
      </c>
      <c r="D106" s="78">
        <f t="shared" si="10"/>
        <v>0.04</v>
      </c>
      <c r="E106" s="79">
        <v>89</v>
      </c>
      <c r="F106" s="77">
        <v>86400</v>
      </c>
      <c r="G106" s="80">
        <f t="shared" si="11"/>
        <v>307584</v>
      </c>
      <c r="H106" s="34">
        <v>118656</v>
      </c>
      <c r="I106" s="34">
        <f t="shared" si="12"/>
        <v>188928</v>
      </c>
      <c r="J106" s="18"/>
      <c r="K106" s="36"/>
      <c r="L106" s="76">
        <v>0.04</v>
      </c>
      <c r="M106" s="76">
        <v>0.04</v>
      </c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04"/>
      <c r="AW106" s="31">
        <f t="shared" si="8"/>
        <v>0</v>
      </c>
      <c r="AX106" s="18">
        <v>86400</v>
      </c>
      <c r="AY106" s="33">
        <f t="shared" si="9"/>
        <v>0</v>
      </c>
    </row>
    <row r="107" spans="1:51" x14ac:dyDescent="0.25">
      <c r="A107" s="29"/>
      <c r="B107" s="37"/>
      <c r="C107" s="77" t="s">
        <v>86</v>
      </c>
      <c r="D107" s="78">
        <f t="shared" si="10"/>
        <v>0.04</v>
      </c>
      <c r="E107" s="79">
        <v>89</v>
      </c>
      <c r="F107" s="77">
        <v>86400</v>
      </c>
      <c r="G107" s="80">
        <f t="shared" si="11"/>
        <v>307584</v>
      </c>
      <c r="H107" s="34">
        <v>118656</v>
      </c>
      <c r="I107" s="34">
        <f t="shared" si="12"/>
        <v>188928</v>
      </c>
      <c r="J107" s="18"/>
      <c r="K107" s="36"/>
      <c r="L107" s="76">
        <v>0.04</v>
      </c>
      <c r="M107" s="76">
        <v>0.04</v>
      </c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04"/>
      <c r="AW107" s="31">
        <f t="shared" si="8"/>
        <v>0</v>
      </c>
      <c r="AX107" s="18">
        <v>86400</v>
      </c>
      <c r="AY107" s="33">
        <f t="shared" si="9"/>
        <v>0</v>
      </c>
    </row>
    <row r="108" spans="1:51" x14ac:dyDescent="0.25">
      <c r="A108" s="29"/>
      <c r="B108" s="37"/>
      <c r="C108" s="77" t="s">
        <v>87</v>
      </c>
      <c r="D108" s="78">
        <f t="shared" si="10"/>
        <v>0.02</v>
      </c>
      <c r="E108" s="79">
        <v>89</v>
      </c>
      <c r="F108" s="77">
        <v>86400</v>
      </c>
      <c r="G108" s="80">
        <f t="shared" si="11"/>
        <v>153792</v>
      </c>
      <c r="H108" s="34">
        <v>59328</v>
      </c>
      <c r="I108" s="34">
        <f t="shared" si="12"/>
        <v>94464</v>
      </c>
      <c r="J108" s="18"/>
      <c r="K108" s="36"/>
      <c r="L108" s="76">
        <v>0.02</v>
      </c>
      <c r="M108" s="76">
        <v>0.02</v>
      </c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04"/>
      <c r="AW108" s="31">
        <f t="shared" si="8"/>
        <v>0</v>
      </c>
      <c r="AX108" s="18">
        <v>86400</v>
      </c>
      <c r="AY108" s="33">
        <f t="shared" si="9"/>
        <v>0</v>
      </c>
    </row>
    <row r="109" spans="1:51" x14ac:dyDescent="0.25">
      <c r="A109" s="29"/>
      <c r="B109" s="37"/>
      <c r="C109" s="77" t="s">
        <v>88</v>
      </c>
      <c r="D109" s="78">
        <f t="shared" si="10"/>
        <v>0.03</v>
      </c>
      <c r="E109" s="79">
        <v>89</v>
      </c>
      <c r="F109" s="77">
        <v>86400</v>
      </c>
      <c r="G109" s="80">
        <f t="shared" si="11"/>
        <v>230688</v>
      </c>
      <c r="H109" s="34">
        <v>88992</v>
      </c>
      <c r="I109" s="34">
        <f t="shared" si="12"/>
        <v>141696</v>
      </c>
      <c r="J109" s="18"/>
      <c r="K109" s="36"/>
      <c r="L109" s="76">
        <v>0.03</v>
      </c>
      <c r="M109" s="76">
        <v>0.03</v>
      </c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04"/>
      <c r="AW109" s="31">
        <f t="shared" si="8"/>
        <v>0</v>
      </c>
      <c r="AX109" s="18">
        <v>86400</v>
      </c>
      <c r="AY109" s="33">
        <f t="shared" si="9"/>
        <v>0</v>
      </c>
    </row>
    <row r="110" spans="1:51" x14ac:dyDescent="0.25">
      <c r="A110" s="29"/>
      <c r="B110" s="37"/>
      <c r="C110" s="77" t="s">
        <v>89</v>
      </c>
      <c r="D110" s="78">
        <f t="shared" si="10"/>
        <v>0.03</v>
      </c>
      <c r="E110" s="79">
        <v>89</v>
      </c>
      <c r="F110" s="77">
        <v>86400</v>
      </c>
      <c r="G110" s="80">
        <f t="shared" si="11"/>
        <v>230688</v>
      </c>
      <c r="H110" s="34">
        <v>88992</v>
      </c>
      <c r="I110" s="34">
        <f t="shared" si="12"/>
        <v>141696</v>
      </c>
      <c r="J110" s="18"/>
      <c r="K110" s="36"/>
      <c r="L110" s="76">
        <v>0.03</v>
      </c>
      <c r="M110" s="76">
        <v>0.03</v>
      </c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04"/>
      <c r="AW110" s="31">
        <f t="shared" si="8"/>
        <v>0</v>
      </c>
      <c r="AX110" s="18">
        <v>86400</v>
      </c>
      <c r="AY110" s="33">
        <f t="shared" si="9"/>
        <v>0</v>
      </c>
    </row>
    <row r="111" spans="1:51" x14ac:dyDescent="0.25">
      <c r="A111" s="29"/>
      <c r="B111" s="37"/>
      <c r="C111" s="77" t="s">
        <v>90</v>
      </c>
      <c r="D111" s="78">
        <f t="shared" si="10"/>
        <v>0</v>
      </c>
      <c r="E111" s="79">
        <v>89</v>
      </c>
      <c r="F111" s="77">
        <v>86400</v>
      </c>
      <c r="G111" s="80">
        <f t="shared" si="11"/>
        <v>0</v>
      </c>
      <c r="H111" s="34">
        <v>0</v>
      </c>
      <c r="I111" s="34">
        <f t="shared" si="12"/>
        <v>0</v>
      </c>
      <c r="J111" s="18"/>
      <c r="K111" s="36"/>
      <c r="L111" s="76">
        <v>0</v>
      </c>
      <c r="M111" s="76">
        <v>0</v>
      </c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04"/>
      <c r="AW111" s="31">
        <f t="shared" si="8"/>
        <v>0</v>
      </c>
      <c r="AX111" s="18">
        <v>86400</v>
      </c>
      <c r="AY111" s="33">
        <f t="shared" si="9"/>
        <v>0</v>
      </c>
    </row>
    <row r="112" spans="1:51" x14ac:dyDescent="0.25">
      <c r="A112" s="29"/>
      <c r="B112" s="37"/>
      <c r="C112" s="77" t="s">
        <v>91</v>
      </c>
      <c r="D112" s="78">
        <f t="shared" si="10"/>
        <v>0.02</v>
      </c>
      <c r="E112" s="79">
        <v>89</v>
      </c>
      <c r="F112" s="77">
        <v>86400</v>
      </c>
      <c r="G112" s="80">
        <f t="shared" si="11"/>
        <v>153792</v>
      </c>
      <c r="H112" s="34">
        <v>59328</v>
      </c>
      <c r="I112" s="34">
        <f t="shared" si="12"/>
        <v>94464</v>
      </c>
      <c r="J112" s="18"/>
      <c r="K112" s="36"/>
      <c r="L112" s="76">
        <v>0.02</v>
      </c>
      <c r="M112" s="76">
        <v>0.02</v>
      </c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04"/>
      <c r="AW112" s="31">
        <f t="shared" si="8"/>
        <v>0</v>
      </c>
      <c r="AX112" s="18">
        <v>86400</v>
      </c>
      <c r="AY112" s="33">
        <f t="shared" si="9"/>
        <v>0</v>
      </c>
    </row>
    <row r="113" spans="1:51" x14ac:dyDescent="0.25">
      <c r="A113" s="29"/>
      <c r="B113" s="37"/>
      <c r="C113" s="77" t="s">
        <v>92</v>
      </c>
      <c r="D113" s="78">
        <f t="shared" si="10"/>
        <v>0.12</v>
      </c>
      <c r="E113" s="79">
        <v>89</v>
      </c>
      <c r="F113" s="77">
        <v>86400</v>
      </c>
      <c r="G113" s="80">
        <f t="shared" si="11"/>
        <v>922752</v>
      </c>
      <c r="H113" s="34">
        <v>355968</v>
      </c>
      <c r="I113" s="34">
        <f t="shared" si="12"/>
        <v>566784</v>
      </c>
      <c r="J113" s="18"/>
      <c r="K113" s="36"/>
      <c r="L113" s="76">
        <v>0.12</v>
      </c>
      <c r="M113" s="76">
        <v>0.12</v>
      </c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04"/>
      <c r="AW113" s="31">
        <f t="shared" si="8"/>
        <v>0</v>
      </c>
      <c r="AX113" s="18">
        <v>86400</v>
      </c>
      <c r="AY113" s="33">
        <f t="shared" si="9"/>
        <v>0</v>
      </c>
    </row>
    <row r="114" spans="1:51" x14ac:dyDescent="0.25">
      <c r="A114" s="29"/>
      <c r="B114" s="37"/>
      <c r="C114" s="77" t="s">
        <v>93</v>
      </c>
      <c r="D114" s="78">
        <f t="shared" si="10"/>
        <v>5.0000000000000001E-3</v>
      </c>
      <c r="E114" s="79">
        <v>89</v>
      </c>
      <c r="F114" s="77">
        <v>86400</v>
      </c>
      <c r="G114" s="80">
        <f t="shared" si="11"/>
        <v>38448</v>
      </c>
      <c r="H114" s="34">
        <v>14832</v>
      </c>
      <c r="I114" s="34">
        <f t="shared" si="12"/>
        <v>23616</v>
      </c>
      <c r="J114" s="18"/>
      <c r="K114" s="36"/>
      <c r="L114" s="76">
        <v>5.0000000000000001E-3</v>
      </c>
      <c r="M114" s="76">
        <v>5.0000000000000001E-3</v>
      </c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04"/>
      <c r="AW114" s="31">
        <f t="shared" si="8"/>
        <v>0</v>
      </c>
      <c r="AX114" s="18">
        <v>86400</v>
      </c>
      <c r="AY114" s="33">
        <f t="shared" si="9"/>
        <v>0</v>
      </c>
    </row>
    <row r="115" spans="1:51" x14ac:dyDescent="0.25">
      <c r="A115" s="29"/>
      <c r="B115" s="37"/>
      <c r="C115" s="77" t="s">
        <v>94</v>
      </c>
      <c r="D115" s="78">
        <f t="shared" si="10"/>
        <v>1.4999999999999999E-2</v>
      </c>
      <c r="E115" s="79">
        <v>89</v>
      </c>
      <c r="F115" s="77">
        <v>86400</v>
      </c>
      <c r="G115" s="80">
        <f t="shared" si="11"/>
        <v>115344</v>
      </c>
      <c r="H115" s="34">
        <v>44496</v>
      </c>
      <c r="I115" s="34">
        <f t="shared" si="12"/>
        <v>70848</v>
      </c>
      <c r="J115" s="18"/>
      <c r="K115" s="36"/>
      <c r="L115" s="76">
        <v>1.4999999999999999E-2</v>
      </c>
      <c r="M115" s="76">
        <v>1.4999999999999999E-2</v>
      </c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04"/>
      <c r="AW115" s="31">
        <f t="shared" si="8"/>
        <v>0</v>
      </c>
      <c r="AX115" s="18">
        <v>86400</v>
      </c>
      <c r="AY115" s="33">
        <f t="shared" si="9"/>
        <v>0</v>
      </c>
    </row>
    <row r="116" spans="1:51" x14ac:dyDescent="0.25">
      <c r="A116" s="29"/>
      <c r="B116" s="37"/>
      <c r="C116" s="77" t="s">
        <v>95</v>
      </c>
      <c r="D116" s="78">
        <f t="shared" si="10"/>
        <v>0.02</v>
      </c>
      <c r="E116" s="79">
        <v>89</v>
      </c>
      <c r="F116" s="77">
        <v>86400</v>
      </c>
      <c r="G116" s="80">
        <f t="shared" si="11"/>
        <v>153792</v>
      </c>
      <c r="H116" s="34">
        <v>59328</v>
      </c>
      <c r="I116" s="34">
        <f t="shared" si="12"/>
        <v>94464</v>
      </c>
      <c r="J116" s="18"/>
      <c r="K116" s="36"/>
      <c r="L116" s="76">
        <v>0.02</v>
      </c>
      <c r="M116" s="76">
        <v>0.02</v>
      </c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04"/>
      <c r="AW116" s="31">
        <f t="shared" si="8"/>
        <v>0</v>
      </c>
      <c r="AX116" s="18">
        <v>86400</v>
      </c>
      <c r="AY116" s="33">
        <f t="shared" si="9"/>
        <v>0</v>
      </c>
    </row>
    <row r="117" spans="1:51" x14ac:dyDescent="0.25">
      <c r="A117" s="29"/>
      <c r="B117" s="37"/>
      <c r="C117" s="77" t="s">
        <v>96</v>
      </c>
      <c r="D117" s="78">
        <f t="shared" si="10"/>
        <v>1.4999999999999999E-2</v>
      </c>
      <c r="E117" s="79">
        <v>89</v>
      </c>
      <c r="F117" s="77">
        <v>86400</v>
      </c>
      <c r="G117" s="80">
        <f t="shared" si="11"/>
        <v>115344</v>
      </c>
      <c r="H117" s="34">
        <v>44496</v>
      </c>
      <c r="I117" s="34">
        <f t="shared" si="12"/>
        <v>70848</v>
      </c>
      <c r="J117" s="18"/>
      <c r="K117" s="36"/>
      <c r="L117" s="76">
        <v>1.4999999999999999E-2</v>
      </c>
      <c r="M117" s="76">
        <v>1.4999999999999999E-2</v>
      </c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04"/>
      <c r="AW117" s="31">
        <f t="shared" si="8"/>
        <v>0</v>
      </c>
      <c r="AX117" s="18">
        <v>86400</v>
      </c>
      <c r="AY117" s="33">
        <f t="shared" si="9"/>
        <v>0</v>
      </c>
    </row>
    <row r="118" spans="1:51" x14ac:dyDescent="0.25">
      <c r="A118" s="29"/>
      <c r="B118" s="37"/>
      <c r="C118" s="77" t="s">
        <v>97</v>
      </c>
      <c r="D118" s="78">
        <f t="shared" si="10"/>
        <v>0.15</v>
      </c>
      <c r="E118" s="79">
        <v>89</v>
      </c>
      <c r="F118" s="77">
        <v>86400</v>
      </c>
      <c r="G118" s="80">
        <f t="shared" si="11"/>
        <v>1153440</v>
      </c>
      <c r="H118" s="34">
        <v>444960</v>
      </c>
      <c r="I118" s="34">
        <f t="shared" si="12"/>
        <v>708480</v>
      </c>
      <c r="J118" s="18"/>
      <c r="K118" s="36"/>
      <c r="L118" s="76">
        <v>0.15</v>
      </c>
      <c r="M118" s="76">
        <v>0.15</v>
      </c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04"/>
      <c r="AW118" s="31">
        <f t="shared" si="8"/>
        <v>0</v>
      </c>
      <c r="AX118" s="18">
        <v>86400</v>
      </c>
      <c r="AY118" s="33">
        <f t="shared" si="9"/>
        <v>0</v>
      </c>
    </row>
    <row r="119" spans="1:51" x14ac:dyDescent="0.25">
      <c r="A119" s="29"/>
      <c r="B119" s="37"/>
      <c r="C119" s="77" t="s">
        <v>98</v>
      </c>
      <c r="D119" s="78">
        <f t="shared" si="10"/>
        <v>0.02</v>
      </c>
      <c r="E119" s="79">
        <v>89</v>
      </c>
      <c r="F119" s="77">
        <v>86400</v>
      </c>
      <c r="G119" s="80">
        <f t="shared" si="11"/>
        <v>153792</v>
      </c>
      <c r="H119" s="34">
        <v>59328</v>
      </c>
      <c r="I119" s="34">
        <f t="shared" si="12"/>
        <v>94464</v>
      </c>
      <c r="J119" s="18"/>
      <c r="K119" s="36"/>
      <c r="L119" s="76">
        <v>0.02</v>
      </c>
      <c r="M119" s="76">
        <v>0.02</v>
      </c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04"/>
      <c r="AW119" s="31">
        <f t="shared" si="8"/>
        <v>0</v>
      </c>
      <c r="AX119" s="18">
        <v>86400</v>
      </c>
      <c r="AY119" s="33">
        <f t="shared" si="9"/>
        <v>0</v>
      </c>
    </row>
    <row r="120" spans="1:51" x14ac:dyDescent="0.25">
      <c r="A120" s="29"/>
      <c r="B120" s="37"/>
      <c r="C120" s="77" t="s">
        <v>99</v>
      </c>
      <c r="D120" s="78">
        <f t="shared" si="10"/>
        <v>0.2</v>
      </c>
      <c r="E120" s="79">
        <v>89</v>
      </c>
      <c r="F120" s="77">
        <v>86400</v>
      </c>
      <c r="G120" s="80">
        <f t="shared" si="11"/>
        <v>1537920</v>
      </c>
      <c r="H120" s="34">
        <v>593279.99999999988</v>
      </c>
      <c r="I120" s="34">
        <f t="shared" si="12"/>
        <v>944640.00000000012</v>
      </c>
      <c r="J120" s="18"/>
      <c r="K120" s="36"/>
      <c r="L120" s="76">
        <v>0.2</v>
      </c>
      <c r="M120" s="76">
        <v>0.2</v>
      </c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04"/>
      <c r="AW120" s="31">
        <f t="shared" si="8"/>
        <v>0</v>
      </c>
      <c r="AX120" s="18">
        <v>86400</v>
      </c>
      <c r="AY120" s="33">
        <f t="shared" si="9"/>
        <v>0</v>
      </c>
    </row>
    <row r="121" spans="1:51" x14ac:dyDescent="0.25">
      <c r="A121" s="29"/>
      <c r="B121" s="37"/>
      <c r="C121" s="77" t="s">
        <v>100</v>
      </c>
      <c r="D121" s="78">
        <f t="shared" si="10"/>
        <v>1.4999999999999999E-2</v>
      </c>
      <c r="E121" s="79">
        <v>89</v>
      </c>
      <c r="F121" s="77">
        <v>86400</v>
      </c>
      <c r="G121" s="80">
        <f t="shared" si="11"/>
        <v>115344</v>
      </c>
      <c r="H121" s="34">
        <v>44496</v>
      </c>
      <c r="I121" s="34">
        <f t="shared" si="12"/>
        <v>70848</v>
      </c>
      <c r="J121" s="18"/>
      <c r="K121" s="36"/>
      <c r="L121" s="76">
        <v>1.4999999999999999E-2</v>
      </c>
      <c r="M121" s="76">
        <v>1.4999999999999999E-2</v>
      </c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04"/>
      <c r="AW121" s="31">
        <f t="shared" si="8"/>
        <v>0</v>
      </c>
      <c r="AX121" s="18">
        <v>86400</v>
      </c>
      <c r="AY121" s="33">
        <f t="shared" si="9"/>
        <v>0</v>
      </c>
    </row>
    <row r="122" spans="1:51" x14ac:dyDescent="0.25">
      <c r="A122" s="29"/>
      <c r="B122" s="37"/>
      <c r="C122" s="77" t="s">
        <v>101</v>
      </c>
      <c r="D122" s="78">
        <f t="shared" si="10"/>
        <v>0.2</v>
      </c>
      <c r="E122" s="79">
        <v>89</v>
      </c>
      <c r="F122" s="77">
        <v>86400</v>
      </c>
      <c r="G122" s="80">
        <f t="shared" si="11"/>
        <v>1537920</v>
      </c>
      <c r="H122" s="34">
        <v>543840.00000000012</v>
      </c>
      <c r="I122" s="34">
        <f>G122-H122</f>
        <v>994079.99999999988</v>
      </c>
      <c r="J122" s="18"/>
      <c r="K122" s="36"/>
      <c r="L122" s="76">
        <v>0.2</v>
      </c>
      <c r="M122" s="76">
        <v>0.2</v>
      </c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04"/>
      <c r="AW122" s="31">
        <f t="shared" si="8"/>
        <v>0</v>
      </c>
      <c r="AX122" s="18">
        <v>86400</v>
      </c>
      <c r="AY122" s="33">
        <f t="shared" si="9"/>
        <v>0</v>
      </c>
    </row>
    <row r="123" spans="1:51" x14ac:dyDescent="0.25">
      <c r="A123" s="29"/>
      <c r="B123" s="37"/>
      <c r="C123" s="77" t="s">
        <v>102</v>
      </c>
      <c r="D123" s="78">
        <f t="shared" si="10"/>
        <v>0.35</v>
      </c>
      <c r="E123" s="79">
        <v>89</v>
      </c>
      <c r="F123" s="77">
        <v>86400</v>
      </c>
      <c r="G123" s="80">
        <f t="shared" si="11"/>
        <v>2691360</v>
      </c>
      <c r="H123" s="34">
        <v>988799.99999999988</v>
      </c>
      <c r="I123" s="34">
        <f t="shared" si="12"/>
        <v>1702560</v>
      </c>
      <c r="J123" s="18"/>
      <c r="K123" s="36"/>
      <c r="L123" s="76">
        <v>0.35</v>
      </c>
      <c r="M123" s="76">
        <v>0.35</v>
      </c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04"/>
      <c r="AW123" s="31">
        <f t="shared" si="8"/>
        <v>0</v>
      </c>
      <c r="AX123" s="18">
        <v>86400</v>
      </c>
      <c r="AY123" s="33">
        <f t="shared" si="9"/>
        <v>0</v>
      </c>
    </row>
    <row r="124" spans="1:51" x14ac:dyDescent="0.25">
      <c r="A124" s="29"/>
      <c r="B124" s="37"/>
      <c r="C124" s="77" t="s">
        <v>103</v>
      </c>
      <c r="D124" s="78">
        <f t="shared" si="10"/>
        <v>0.3</v>
      </c>
      <c r="E124" s="79">
        <v>89</v>
      </c>
      <c r="F124" s="77">
        <v>86400</v>
      </c>
      <c r="G124" s="80">
        <f t="shared" si="11"/>
        <v>2306880</v>
      </c>
      <c r="H124" s="34">
        <v>1285439.9999999998</v>
      </c>
      <c r="I124" s="34">
        <f t="shared" si="12"/>
        <v>1021440.0000000002</v>
      </c>
      <c r="J124" s="18"/>
      <c r="K124" s="36"/>
      <c r="L124" s="76">
        <v>0.3</v>
      </c>
      <c r="M124" s="76">
        <v>0.3</v>
      </c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04"/>
      <c r="AW124" s="31">
        <f t="shared" si="8"/>
        <v>0</v>
      </c>
      <c r="AX124" s="18">
        <v>86400</v>
      </c>
      <c r="AY124" s="33">
        <f t="shared" si="9"/>
        <v>0</v>
      </c>
    </row>
    <row r="125" spans="1:51" x14ac:dyDescent="0.25">
      <c r="A125" s="29"/>
      <c r="B125" s="37"/>
      <c r="C125" s="81" t="s">
        <v>104</v>
      </c>
      <c r="D125" s="82">
        <f t="shared" si="10"/>
        <v>0.02</v>
      </c>
      <c r="E125" s="83">
        <v>89</v>
      </c>
      <c r="F125" s="84">
        <v>86400</v>
      </c>
      <c r="G125" s="85">
        <f t="shared" si="11"/>
        <v>153792</v>
      </c>
      <c r="H125" s="34">
        <v>59328</v>
      </c>
      <c r="I125" s="34">
        <f t="shared" si="12"/>
        <v>94464</v>
      </c>
      <c r="J125" s="18"/>
      <c r="K125" s="36"/>
      <c r="L125" s="76">
        <v>0.02</v>
      </c>
      <c r="M125" s="76">
        <v>0.02</v>
      </c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04"/>
      <c r="AW125" s="31">
        <f t="shared" si="8"/>
        <v>0</v>
      </c>
      <c r="AX125" s="18">
        <v>86400</v>
      </c>
      <c r="AY125" s="33">
        <f t="shared" si="9"/>
        <v>0</v>
      </c>
    </row>
    <row r="126" spans="1:51" x14ac:dyDescent="0.25">
      <c r="A126" s="29"/>
      <c r="B126" s="37"/>
      <c r="C126" s="81" t="s">
        <v>105</v>
      </c>
      <c r="D126" s="82">
        <f t="shared" si="10"/>
        <v>0.01</v>
      </c>
      <c r="E126" s="83">
        <v>89</v>
      </c>
      <c r="F126" s="84">
        <v>86400</v>
      </c>
      <c r="G126" s="85">
        <f t="shared" si="11"/>
        <v>76896</v>
      </c>
      <c r="H126" s="34">
        <v>29664</v>
      </c>
      <c r="I126" s="34">
        <f t="shared" si="12"/>
        <v>47232</v>
      </c>
      <c r="J126" s="18"/>
      <c r="K126" s="36"/>
      <c r="L126" s="76">
        <v>0.01</v>
      </c>
      <c r="M126" s="76">
        <v>0.01</v>
      </c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04"/>
      <c r="AW126" s="31">
        <f t="shared" si="8"/>
        <v>0</v>
      </c>
      <c r="AX126" s="18">
        <v>86400</v>
      </c>
      <c r="AY126" s="33">
        <f t="shared" si="9"/>
        <v>0</v>
      </c>
    </row>
    <row r="127" spans="1:51" x14ac:dyDescent="0.25">
      <c r="A127" s="29"/>
      <c r="B127" s="37"/>
      <c r="C127" s="81" t="s">
        <v>106</v>
      </c>
      <c r="D127" s="82">
        <f t="shared" si="10"/>
        <v>0</v>
      </c>
      <c r="E127" s="83">
        <v>89</v>
      </c>
      <c r="F127" s="84">
        <v>86400</v>
      </c>
      <c r="G127" s="85">
        <f t="shared" si="11"/>
        <v>0</v>
      </c>
      <c r="H127" s="34">
        <v>0</v>
      </c>
      <c r="I127" s="34">
        <f t="shared" si="12"/>
        <v>0</v>
      </c>
      <c r="J127" s="18"/>
      <c r="K127" s="36"/>
      <c r="L127" s="76">
        <v>0</v>
      </c>
      <c r="M127" s="76">
        <v>0</v>
      </c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04"/>
      <c r="AW127" s="31">
        <f t="shared" si="8"/>
        <v>0</v>
      </c>
      <c r="AX127" s="18">
        <v>86400</v>
      </c>
      <c r="AY127" s="33">
        <f t="shared" si="9"/>
        <v>0</v>
      </c>
    </row>
    <row r="128" spans="1:51" x14ac:dyDescent="0.25">
      <c r="A128" s="29"/>
      <c r="B128" s="37"/>
      <c r="C128" s="81" t="s">
        <v>107</v>
      </c>
      <c r="D128" s="82">
        <f t="shared" si="10"/>
        <v>0.05</v>
      </c>
      <c r="E128" s="83">
        <v>89</v>
      </c>
      <c r="F128" s="84">
        <v>86400</v>
      </c>
      <c r="G128" s="85">
        <f t="shared" si="11"/>
        <v>384480</v>
      </c>
      <c r="H128" s="34">
        <v>148319.99999999997</v>
      </c>
      <c r="I128" s="34">
        <f t="shared" si="12"/>
        <v>236160.00000000003</v>
      </c>
      <c r="J128" s="18"/>
      <c r="K128" s="36"/>
      <c r="L128" s="76">
        <v>0.05</v>
      </c>
      <c r="M128" s="76">
        <v>0.05</v>
      </c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04"/>
      <c r="AW128" s="31">
        <f t="shared" si="8"/>
        <v>0</v>
      </c>
      <c r="AX128" s="18">
        <v>86400</v>
      </c>
      <c r="AY128" s="33">
        <f t="shared" si="9"/>
        <v>0</v>
      </c>
    </row>
    <row r="129" spans="1:51" x14ac:dyDescent="0.25">
      <c r="A129" s="29"/>
      <c r="B129" s="37"/>
      <c r="C129" s="81" t="s">
        <v>108</v>
      </c>
      <c r="D129" s="82">
        <f t="shared" si="10"/>
        <v>0</v>
      </c>
      <c r="E129" s="83">
        <v>89</v>
      </c>
      <c r="F129" s="84">
        <v>86400</v>
      </c>
      <c r="G129" s="85">
        <f t="shared" si="11"/>
        <v>0</v>
      </c>
      <c r="H129" s="34">
        <v>0</v>
      </c>
      <c r="I129" s="34">
        <f t="shared" si="12"/>
        <v>0</v>
      </c>
      <c r="J129" s="18"/>
      <c r="K129" s="36"/>
      <c r="L129" s="76">
        <v>0</v>
      </c>
      <c r="M129" s="76">
        <v>0</v>
      </c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04"/>
      <c r="AW129" s="31">
        <f t="shared" si="8"/>
        <v>0</v>
      </c>
      <c r="AX129" s="18">
        <v>86400</v>
      </c>
      <c r="AY129" s="33">
        <f t="shared" si="9"/>
        <v>0</v>
      </c>
    </row>
    <row r="130" spans="1:51" x14ac:dyDescent="0.25">
      <c r="A130" s="29"/>
      <c r="B130" s="37"/>
      <c r="C130" s="81" t="s">
        <v>109</v>
      </c>
      <c r="D130" s="82">
        <f t="shared" si="10"/>
        <v>0</v>
      </c>
      <c r="E130" s="83">
        <v>89</v>
      </c>
      <c r="F130" s="84">
        <v>86400</v>
      </c>
      <c r="G130" s="85">
        <f t="shared" si="11"/>
        <v>0</v>
      </c>
      <c r="H130" s="34">
        <v>0</v>
      </c>
      <c r="I130" s="34">
        <f t="shared" si="12"/>
        <v>0</v>
      </c>
      <c r="J130" s="18"/>
      <c r="K130" s="36"/>
      <c r="L130" s="76">
        <v>0</v>
      </c>
      <c r="M130" s="76">
        <v>0</v>
      </c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04"/>
      <c r="AW130" s="31">
        <f t="shared" si="8"/>
        <v>0</v>
      </c>
      <c r="AX130" s="18">
        <v>86400</v>
      </c>
      <c r="AY130" s="33">
        <f t="shared" si="9"/>
        <v>0</v>
      </c>
    </row>
    <row r="131" spans="1:51" x14ac:dyDescent="0.25">
      <c r="A131" s="29"/>
      <c r="B131" s="37"/>
      <c r="C131" s="81" t="s">
        <v>110</v>
      </c>
      <c r="D131" s="82">
        <f t="shared" si="10"/>
        <v>0.02</v>
      </c>
      <c r="E131" s="83">
        <v>89</v>
      </c>
      <c r="F131" s="84">
        <v>86400</v>
      </c>
      <c r="G131" s="85">
        <f t="shared" si="11"/>
        <v>153792</v>
      </c>
      <c r="H131" s="34">
        <v>59328</v>
      </c>
      <c r="I131" s="34">
        <f t="shared" si="12"/>
        <v>94464</v>
      </c>
      <c r="J131" s="18"/>
      <c r="K131" s="36"/>
      <c r="L131" s="76">
        <v>0.02</v>
      </c>
      <c r="M131" s="76">
        <v>0.02</v>
      </c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04"/>
      <c r="AW131" s="31">
        <f t="shared" si="8"/>
        <v>0</v>
      </c>
      <c r="AX131" s="18">
        <v>86400</v>
      </c>
      <c r="AY131" s="33">
        <f t="shared" si="9"/>
        <v>0</v>
      </c>
    </row>
    <row r="132" spans="1:51" x14ac:dyDescent="0.25">
      <c r="A132" s="29"/>
      <c r="B132" s="37"/>
      <c r="C132" s="81" t="s">
        <v>111</v>
      </c>
      <c r="D132" s="82">
        <f t="shared" si="10"/>
        <v>0.01</v>
      </c>
      <c r="E132" s="83">
        <v>89</v>
      </c>
      <c r="F132" s="84">
        <v>86400</v>
      </c>
      <c r="G132" s="85">
        <f t="shared" si="11"/>
        <v>76896</v>
      </c>
      <c r="H132" s="34">
        <v>29664</v>
      </c>
      <c r="I132" s="34">
        <f t="shared" si="12"/>
        <v>47232</v>
      </c>
      <c r="J132" s="18"/>
      <c r="K132" s="36"/>
      <c r="L132" s="76">
        <v>0.01</v>
      </c>
      <c r="M132" s="76">
        <v>0.01</v>
      </c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04"/>
      <c r="AW132" s="31">
        <f t="shared" si="8"/>
        <v>0</v>
      </c>
      <c r="AX132" s="18">
        <v>86400</v>
      </c>
      <c r="AY132" s="33">
        <f t="shared" si="9"/>
        <v>0</v>
      </c>
    </row>
    <row r="133" spans="1:51" x14ac:dyDescent="0.25">
      <c r="A133" s="29"/>
      <c r="B133" s="37"/>
      <c r="C133" s="81" t="s">
        <v>112</v>
      </c>
      <c r="D133" s="82">
        <f t="shared" si="10"/>
        <v>0</v>
      </c>
      <c r="E133" s="83">
        <v>89</v>
      </c>
      <c r="F133" s="84">
        <v>86400</v>
      </c>
      <c r="G133" s="85">
        <f t="shared" si="11"/>
        <v>0</v>
      </c>
      <c r="H133" s="34">
        <v>0</v>
      </c>
      <c r="I133" s="34">
        <f t="shared" si="12"/>
        <v>0</v>
      </c>
      <c r="J133" s="18"/>
      <c r="K133" s="36"/>
      <c r="L133" s="76">
        <v>0</v>
      </c>
      <c r="M133" s="76">
        <v>0</v>
      </c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04"/>
      <c r="AW133" s="31">
        <f t="shared" ref="AW133:AW156" si="13">SUM(O133:AS133)</f>
        <v>0</v>
      </c>
      <c r="AX133" s="18">
        <v>86400</v>
      </c>
      <c r="AY133" s="33">
        <f t="shared" ref="AY133:AY156" si="14">AW133*AX133</f>
        <v>0</v>
      </c>
    </row>
    <row r="134" spans="1:51" x14ac:dyDescent="0.25">
      <c r="A134" s="29"/>
      <c r="B134" s="37"/>
      <c r="C134" s="81" t="s">
        <v>113</v>
      </c>
      <c r="D134" s="82">
        <f t="shared" si="10"/>
        <v>0.1</v>
      </c>
      <c r="E134" s="83">
        <v>89</v>
      </c>
      <c r="F134" s="84">
        <v>86400</v>
      </c>
      <c r="G134" s="85">
        <f t="shared" si="11"/>
        <v>768960</v>
      </c>
      <c r="H134" s="34">
        <v>296639.99999999994</v>
      </c>
      <c r="I134" s="34">
        <f t="shared" si="12"/>
        <v>472320.00000000006</v>
      </c>
      <c r="J134" s="18"/>
      <c r="K134" s="36"/>
      <c r="L134" s="76">
        <v>0.1</v>
      </c>
      <c r="M134" s="76">
        <v>0.1</v>
      </c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04"/>
      <c r="AW134" s="31">
        <f t="shared" si="13"/>
        <v>0</v>
      </c>
      <c r="AX134" s="18">
        <v>86400</v>
      </c>
      <c r="AY134" s="33">
        <f t="shared" si="14"/>
        <v>0</v>
      </c>
    </row>
    <row r="135" spans="1:51" x14ac:dyDescent="0.25">
      <c r="A135" s="29"/>
      <c r="B135" s="37"/>
      <c r="C135" s="81" t="s">
        <v>114</v>
      </c>
      <c r="D135" s="82">
        <f t="shared" si="10"/>
        <v>0.05</v>
      </c>
      <c r="E135" s="83">
        <v>89</v>
      </c>
      <c r="F135" s="84">
        <v>86400</v>
      </c>
      <c r="G135" s="85">
        <f t="shared" si="11"/>
        <v>384480</v>
      </c>
      <c r="H135" s="34">
        <v>148319.99999999997</v>
      </c>
      <c r="I135" s="34">
        <f t="shared" si="12"/>
        <v>236160.00000000003</v>
      </c>
      <c r="J135" s="18"/>
      <c r="K135" s="36"/>
      <c r="L135" s="76">
        <v>0.05</v>
      </c>
      <c r="M135" s="76">
        <v>0.05</v>
      </c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04"/>
      <c r="AW135" s="31">
        <f t="shared" si="13"/>
        <v>0</v>
      </c>
      <c r="AX135" s="18">
        <v>86400</v>
      </c>
      <c r="AY135" s="33">
        <f t="shared" si="14"/>
        <v>0</v>
      </c>
    </row>
    <row r="136" spans="1:51" x14ac:dyDescent="0.25">
      <c r="A136" s="29"/>
      <c r="B136" s="37"/>
      <c r="C136" s="81" t="s">
        <v>115</v>
      </c>
      <c r="D136" s="82">
        <f t="shared" si="10"/>
        <v>0</v>
      </c>
      <c r="E136" s="83">
        <v>89</v>
      </c>
      <c r="F136" s="84">
        <v>86400</v>
      </c>
      <c r="G136" s="85">
        <f t="shared" si="11"/>
        <v>0</v>
      </c>
      <c r="H136" s="34">
        <v>0</v>
      </c>
      <c r="I136" s="34">
        <f t="shared" si="12"/>
        <v>0</v>
      </c>
      <c r="J136" s="18"/>
      <c r="K136" s="36"/>
      <c r="L136" s="76">
        <v>0</v>
      </c>
      <c r="M136" s="76">
        <v>0</v>
      </c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04"/>
      <c r="AW136" s="31">
        <f t="shared" si="13"/>
        <v>0</v>
      </c>
      <c r="AX136" s="18">
        <v>86400</v>
      </c>
      <c r="AY136" s="33">
        <f t="shared" si="14"/>
        <v>0</v>
      </c>
    </row>
    <row r="137" spans="1:51" x14ac:dyDescent="0.25">
      <c r="A137" s="29"/>
      <c r="B137" s="37"/>
      <c r="C137" s="81" t="s">
        <v>116</v>
      </c>
      <c r="D137" s="82">
        <f t="shared" si="10"/>
        <v>0</v>
      </c>
      <c r="E137" s="83">
        <v>89</v>
      </c>
      <c r="F137" s="84">
        <v>86400</v>
      </c>
      <c r="G137" s="85">
        <f t="shared" si="11"/>
        <v>0</v>
      </c>
      <c r="H137" s="34">
        <v>0</v>
      </c>
      <c r="I137" s="34">
        <f t="shared" si="12"/>
        <v>0</v>
      </c>
      <c r="J137" s="18"/>
      <c r="K137" s="36"/>
      <c r="L137" s="76">
        <v>0</v>
      </c>
      <c r="M137" s="76">
        <v>0</v>
      </c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04"/>
      <c r="AW137" s="31">
        <f t="shared" si="13"/>
        <v>0</v>
      </c>
      <c r="AX137" s="18">
        <v>86400</v>
      </c>
      <c r="AY137" s="33">
        <f t="shared" si="14"/>
        <v>0</v>
      </c>
    </row>
    <row r="138" spans="1:51" x14ac:dyDescent="0.25">
      <c r="A138" s="29"/>
      <c r="B138" s="37"/>
      <c r="C138" s="86" t="s">
        <v>117</v>
      </c>
      <c r="D138" s="87">
        <f t="shared" si="10"/>
        <v>0.03</v>
      </c>
      <c r="E138" s="88">
        <v>89</v>
      </c>
      <c r="F138" s="86">
        <v>86400</v>
      </c>
      <c r="G138" s="89">
        <f t="shared" si="11"/>
        <v>230688</v>
      </c>
      <c r="H138" s="34">
        <v>88992</v>
      </c>
      <c r="I138" s="34">
        <f t="shared" si="12"/>
        <v>141696</v>
      </c>
      <c r="J138" s="18"/>
      <c r="K138" s="36"/>
      <c r="L138" s="76">
        <v>0.03</v>
      </c>
      <c r="M138" s="76">
        <v>0.03</v>
      </c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04"/>
      <c r="AW138" s="31">
        <f t="shared" si="13"/>
        <v>0</v>
      </c>
      <c r="AX138" s="18">
        <v>86400</v>
      </c>
      <c r="AY138" s="33">
        <f t="shared" si="14"/>
        <v>0</v>
      </c>
    </row>
    <row r="139" spans="1:51" x14ac:dyDescent="0.25">
      <c r="A139" s="29"/>
      <c r="B139" s="37"/>
      <c r="C139" s="86" t="s">
        <v>118</v>
      </c>
      <c r="D139" s="87">
        <f t="shared" si="10"/>
        <v>0.06</v>
      </c>
      <c r="E139" s="88">
        <v>89</v>
      </c>
      <c r="F139" s="86">
        <v>86400</v>
      </c>
      <c r="G139" s="89">
        <f t="shared" si="11"/>
        <v>461376</v>
      </c>
      <c r="H139" s="34">
        <v>158207.99999999997</v>
      </c>
      <c r="I139" s="34">
        <f t="shared" si="12"/>
        <v>303168</v>
      </c>
      <c r="J139" s="18"/>
      <c r="K139" s="36"/>
      <c r="L139" s="76">
        <v>0.06</v>
      </c>
      <c r="M139" s="76">
        <v>0.06</v>
      </c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04"/>
      <c r="AW139" s="31">
        <f t="shared" si="13"/>
        <v>0</v>
      </c>
      <c r="AX139" s="18">
        <v>86400</v>
      </c>
      <c r="AY139" s="33">
        <f t="shared" si="14"/>
        <v>0</v>
      </c>
    </row>
    <row r="140" spans="1:51" x14ac:dyDescent="0.25">
      <c r="A140" s="29"/>
      <c r="B140" s="37"/>
      <c r="C140" s="86" t="s">
        <v>119</v>
      </c>
      <c r="D140" s="87">
        <f t="shared" si="10"/>
        <v>0.06</v>
      </c>
      <c r="E140" s="88">
        <v>89</v>
      </c>
      <c r="F140" s="86">
        <v>86400</v>
      </c>
      <c r="G140" s="89">
        <f t="shared" si="11"/>
        <v>461376</v>
      </c>
      <c r="H140" s="34">
        <v>158207.99999999997</v>
      </c>
      <c r="I140" s="34">
        <f t="shared" si="12"/>
        <v>303168</v>
      </c>
      <c r="J140" s="18"/>
      <c r="K140" s="36"/>
      <c r="L140" s="76">
        <v>0.06</v>
      </c>
      <c r="M140" s="76">
        <v>0.06</v>
      </c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04"/>
      <c r="AW140" s="31">
        <f t="shared" si="13"/>
        <v>0</v>
      </c>
      <c r="AX140" s="18">
        <v>86400</v>
      </c>
      <c r="AY140" s="33">
        <f t="shared" si="14"/>
        <v>0</v>
      </c>
    </row>
    <row r="141" spans="1:51" x14ac:dyDescent="0.25">
      <c r="A141" s="29"/>
      <c r="B141" s="37"/>
      <c r="C141" s="86" t="s">
        <v>120</v>
      </c>
      <c r="D141" s="87">
        <f t="shared" si="10"/>
        <v>0</v>
      </c>
      <c r="E141" s="88">
        <v>89</v>
      </c>
      <c r="F141" s="86">
        <v>86400</v>
      </c>
      <c r="G141" s="89">
        <f t="shared" si="11"/>
        <v>0</v>
      </c>
      <c r="H141" s="34">
        <v>0</v>
      </c>
      <c r="I141" s="34">
        <f t="shared" si="12"/>
        <v>0</v>
      </c>
      <c r="J141" s="18"/>
      <c r="K141" s="36"/>
      <c r="L141" s="76">
        <v>0</v>
      </c>
      <c r="M141" s="76">
        <v>0</v>
      </c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04"/>
      <c r="AW141" s="31">
        <f t="shared" si="13"/>
        <v>0</v>
      </c>
      <c r="AX141" s="18">
        <v>86400</v>
      </c>
      <c r="AY141" s="33">
        <f t="shared" si="14"/>
        <v>0</v>
      </c>
    </row>
    <row r="142" spans="1:51" x14ac:dyDescent="0.25">
      <c r="A142" s="29"/>
      <c r="B142" s="37"/>
      <c r="C142" s="86" t="s">
        <v>121</v>
      </c>
      <c r="D142" s="87">
        <f t="shared" si="10"/>
        <v>0</v>
      </c>
      <c r="E142" s="88">
        <v>89</v>
      </c>
      <c r="F142" s="86">
        <v>86400</v>
      </c>
      <c r="G142" s="89">
        <f t="shared" si="11"/>
        <v>0</v>
      </c>
      <c r="H142" s="34">
        <v>0</v>
      </c>
      <c r="I142" s="34">
        <f t="shared" si="12"/>
        <v>0</v>
      </c>
      <c r="J142" s="18"/>
      <c r="K142" s="36"/>
      <c r="L142" s="76">
        <v>0</v>
      </c>
      <c r="M142" s="76">
        <v>0</v>
      </c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04"/>
      <c r="AW142" s="31">
        <f t="shared" si="13"/>
        <v>0</v>
      </c>
      <c r="AX142" s="18">
        <v>86400</v>
      </c>
      <c r="AY142" s="33">
        <f t="shared" si="14"/>
        <v>0</v>
      </c>
    </row>
    <row r="143" spans="1:51" x14ac:dyDescent="0.25">
      <c r="A143" s="29"/>
      <c r="B143" s="37"/>
      <c r="C143" s="86" t="s">
        <v>122</v>
      </c>
      <c r="D143" s="87">
        <f t="shared" si="10"/>
        <v>0</v>
      </c>
      <c r="E143" s="88">
        <v>89</v>
      </c>
      <c r="F143" s="86">
        <v>86400</v>
      </c>
      <c r="G143" s="89">
        <f t="shared" si="11"/>
        <v>0</v>
      </c>
      <c r="H143" s="34">
        <v>0</v>
      </c>
      <c r="I143" s="34">
        <f t="shared" si="12"/>
        <v>0</v>
      </c>
      <c r="J143" s="18"/>
      <c r="K143" s="36"/>
      <c r="L143" s="76">
        <v>0</v>
      </c>
      <c r="M143" s="76">
        <v>0</v>
      </c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04"/>
      <c r="AW143" s="31">
        <f t="shared" si="13"/>
        <v>0</v>
      </c>
      <c r="AX143" s="18">
        <v>86400</v>
      </c>
      <c r="AY143" s="33">
        <f t="shared" si="14"/>
        <v>0</v>
      </c>
    </row>
    <row r="144" spans="1:51" x14ac:dyDescent="0.25">
      <c r="A144" s="29"/>
      <c r="B144" s="37"/>
      <c r="C144" s="86" t="s">
        <v>123</v>
      </c>
      <c r="D144" s="87">
        <f t="shared" si="10"/>
        <v>0.01</v>
      </c>
      <c r="E144" s="88">
        <v>89</v>
      </c>
      <c r="F144" s="86">
        <v>86400</v>
      </c>
      <c r="G144" s="89">
        <f t="shared" si="11"/>
        <v>76896</v>
      </c>
      <c r="H144" s="34">
        <v>29664</v>
      </c>
      <c r="I144" s="34">
        <f t="shared" si="12"/>
        <v>47232</v>
      </c>
      <c r="J144" s="18"/>
      <c r="K144" s="36"/>
      <c r="L144" s="76">
        <v>0.01</v>
      </c>
      <c r="M144" s="76">
        <v>0.01</v>
      </c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04"/>
      <c r="AW144" s="31">
        <f t="shared" si="13"/>
        <v>0</v>
      </c>
      <c r="AX144" s="18">
        <v>86400</v>
      </c>
      <c r="AY144" s="33">
        <f t="shared" si="14"/>
        <v>0</v>
      </c>
    </row>
    <row r="145" spans="1:51" x14ac:dyDescent="0.25">
      <c r="A145" s="29"/>
      <c r="B145" s="37"/>
      <c r="C145" s="86" t="s">
        <v>124</v>
      </c>
      <c r="D145" s="87">
        <f t="shared" si="10"/>
        <v>0.01</v>
      </c>
      <c r="E145" s="88">
        <v>89</v>
      </c>
      <c r="F145" s="86">
        <v>86400</v>
      </c>
      <c r="G145" s="89">
        <f t="shared" si="11"/>
        <v>76896</v>
      </c>
      <c r="H145" s="34">
        <v>29664</v>
      </c>
      <c r="I145" s="34">
        <f t="shared" si="12"/>
        <v>47232</v>
      </c>
      <c r="J145" s="18"/>
      <c r="K145" s="36"/>
      <c r="L145" s="76">
        <v>0.01</v>
      </c>
      <c r="M145" s="76">
        <v>0.01</v>
      </c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04"/>
      <c r="AW145" s="31">
        <f t="shared" si="13"/>
        <v>0</v>
      </c>
      <c r="AX145" s="18">
        <v>86400</v>
      </c>
      <c r="AY145" s="33">
        <f t="shared" si="14"/>
        <v>0</v>
      </c>
    </row>
    <row r="146" spans="1:51" x14ac:dyDescent="0.25">
      <c r="A146" s="29"/>
      <c r="B146" s="37"/>
      <c r="C146" s="86" t="s">
        <v>125</v>
      </c>
      <c r="D146" s="87">
        <f t="shared" si="10"/>
        <v>0.03</v>
      </c>
      <c r="E146" s="88">
        <v>89</v>
      </c>
      <c r="F146" s="86">
        <v>86400</v>
      </c>
      <c r="G146" s="89">
        <f>D146*E146*F146</f>
        <v>230688</v>
      </c>
      <c r="H146" s="34">
        <v>88992</v>
      </c>
      <c r="I146" s="34">
        <f>G146-H146</f>
        <v>141696</v>
      </c>
      <c r="J146" s="18"/>
      <c r="K146" s="36"/>
      <c r="L146" s="90">
        <v>0.03</v>
      </c>
      <c r="M146" s="90">
        <v>0.03</v>
      </c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31"/>
      <c r="Y146" s="31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04"/>
      <c r="AW146" s="31">
        <f t="shared" si="13"/>
        <v>0</v>
      </c>
      <c r="AX146" s="18">
        <v>86400</v>
      </c>
      <c r="AY146" s="33">
        <f t="shared" si="14"/>
        <v>0</v>
      </c>
    </row>
    <row r="147" spans="1:51" x14ac:dyDescent="0.25">
      <c r="A147" s="29"/>
      <c r="B147" s="37"/>
      <c r="C147" s="86" t="s">
        <v>126</v>
      </c>
      <c r="D147" s="87">
        <f t="shared" si="10"/>
        <v>0</v>
      </c>
      <c r="E147" s="88">
        <v>89</v>
      </c>
      <c r="F147" s="86">
        <v>86400</v>
      </c>
      <c r="G147" s="89">
        <f t="shared" si="11"/>
        <v>0</v>
      </c>
      <c r="H147" s="34">
        <v>0</v>
      </c>
      <c r="I147" s="34">
        <f t="shared" si="12"/>
        <v>0</v>
      </c>
      <c r="J147" s="18"/>
      <c r="K147" s="36"/>
      <c r="L147" s="90">
        <v>0</v>
      </c>
      <c r="M147" s="90">
        <v>0</v>
      </c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31"/>
      <c r="Y147" s="31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04"/>
      <c r="AW147" s="31">
        <f t="shared" si="13"/>
        <v>0</v>
      </c>
      <c r="AX147" s="18">
        <v>86400</v>
      </c>
      <c r="AY147" s="33">
        <f t="shared" si="14"/>
        <v>0</v>
      </c>
    </row>
    <row r="148" spans="1:51" x14ac:dyDescent="0.25">
      <c r="A148" s="29"/>
      <c r="B148" s="37"/>
      <c r="C148" s="86" t="s">
        <v>127</v>
      </c>
      <c r="D148" s="87">
        <f t="shared" si="10"/>
        <v>0</v>
      </c>
      <c r="E148" s="88">
        <v>89</v>
      </c>
      <c r="F148" s="86">
        <v>86400</v>
      </c>
      <c r="G148" s="89">
        <f t="shared" si="11"/>
        <v>0</v>
      </c>
      <c r="H148" s="34">
        <v>0</v>
      </c>
      <c r="I148" s="34">
        <f t="shared" si="12"/>
        <v>0</v>
      </c>
      <c r="J148" s="18"/>
      <c r="K148" s="36"/>
      <c r="L148" s="90">
        <v>0</v>
      </c>
      <c r="M148" s="90">
        <v>0</v>
      </c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31"/>
      <c r="Y148" s="31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04"/>
      <c r="AW148" s="31">
        <f t="shared" si="13"/>
        <v>0</v>
      </c>
      <c r="AX148" s="18">
        <v>86400</v>
      </c>
      <c r="AY148" s="33">
        <f t="shared" si="14"/>
        <v>0</v>
      </c>
    </row>
    <row r="149" spans="1:51" x14ac:dyDescent="0.25">
      <c r="A149" s="104"/>
      <c r="B149" s="37"/>
      <c r="C149" s="105"/>
      <c r="D149" s="106"/>
      <c r="E149" s="88"/>
      <c r="F149" s="86"/>
      <c r="G149" s="89"/>
      <c r="H149" s="34"/>
      <c r="I149" s="34"/>
      <c r="J149" s="18"/>
      <c r="K149" s="36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31"/>
      <c r="Y149" s="31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04"/>
      <c r="AW149" s="31"/>
    </row>
    <row r="150" spans="1:51" s="18" customFormat="1" ht="15.75" thickBot="1" x14ac:dyDescent="0.3">
      <c r="A150" s="91"/>
      <c r="B150" s="43"/>
      <c r="C150" s="44" t="s">
        <v>155</v>
      </c>
      <c r="D150" s="45">
        <f>SUM(D94:D148)</f>
        <v>3.1799999999999984</v>
      </c>
      <c r="E150" s="44"/>
      <c r="F150" s="44"/>
      <c r="G150" s="46"/>
      <c r="H150" s="48"/>
      <c r="I150" s="48"/>
      <c r="J150" s="44"/>
      <c r="K150" s="49">
        <f>SUM(G43:G148)</f>
        <v>214888896</v>
      </c>
      <c r="L150" s="113">
        <f t="shared" ref="L150:M150" si="15">SUM(L94:L148)</f>
        <v>3.1799999999999984</v>
      </c>
      <c r="M150" s="113">
        <f t="shared" si="15"/>
        <v>3.1799999999999984</v>
      </c>
      <c r="N150" s="110">
        <f>86400*SUM(O150:AS150)</f>
        <v>0</v>
      </c>
      <c r="O150" s="111">
        <f>O43-SUM(O45:O55)+SUM(O57:O149)</f>
        <v>0</v>
      </c>
      <c r="P150" s="111">
        <f t="shared" ref="P150:AH150" si="16">P43-SUM(P45:P55)+SUM(P57:P149)</f>
        <v>0</v>
      </c>
      <c r="Q150" s="111">
        <f t="shared" si="16"/>
        <v>0</v>
      </c>
      <c r="R150" s="111">
        <f t="shared" si="16"/>
        <v>0</v>
      </c>
      <c r="S150" s="111">
        <f t="shared" si="16"/>
        <v>0</v>
      </c>
      <c r="T150" s="111">
        <f t="shared" si="16"/>
        <v>0</v>
      </c>
      <c r="U150" s="111">
        <f t="shared" si="16"/>
        <v>0</v>
      </c>
      <c r="V150" s="111">
        <f t="shared" si="16"/>
        <v>0</v>
      </c>
      <c r="W150" s="111">
        <f t="shared" si="16"/>
        <v>0</v>
      </c>
      <c r="X150" s="111">
        <f t="shared" si="16"/>
        <v>0</v>
      </c>
      <c r="Y150" s="111">
        <f t="shared" si="16"/>
        <v>0</v>
      </c>
      <c r="Z150" s="111">
        <f t="shared" si="16"/>
        <v>0</v>
      </c>
      <c r="AA150" s="111">
        <f t="shared" si="16"/>
        <v>0</v>
      </c>
      <c r="AB150" s="111">
        <f t="shared" si="16"/>
        <v>0</v>
      </c>
      <c r="AC150" s="111">
        <f t="shared" si="16"/>
        <v>0</v>
      </c>
      <c r="AD150" s="111">
        <f t="shared" si="16"/>
        <v>0</v>
      </c>
      <c r="AE150" s="111">
        <f t="shared" si="16"/>
        <v>0</v>
      </c>
      <c r="AF150" s="111">
        <f t="shared" si="16"/>
        <v>0</v>
      </c>
      <c r="AG150" s="111">
        <f t="shared" si="16"/>
        <v>0</v>
      </c>
      <c r="AH150" s="111">
        <f t="shared" si="16"/>
        <v>0</v>
      </c>
      <c r="AI150" s="111">
        <f>AI43-SUM(AI45:AI55)+SUM(AI57:AI149)</f>
        <v>0</v>
      </c>
      <c r="AJ150" s="111">
        <f t="shared" ref="AJ150:AS150" si="17">AJ43-SUM(AJ45:AJ55)+SUM(AJ57:AJ149)</f>
        <v>0</v>
      </c>
      <c r="AK150" s="111">
        <f t="shared" si="17"/>
        <v>0</v>
      </c>
      <c r="AL150" s="111">
        <f t="shared" si="17"/>
        <v>0</v>
      </c>
      <c r="AM150" s="111">
        <f t="shared" si="17"/>
        <v>0</v>
      </c>
      <c r="AN150" s="111">
        <f t="shared" si="17"/>
        <v>0</v>
      </c>
      <c r="AO150" s="111">
        <f t="shared" si="17"/>
        <v>0</v>
      </c>
      <c r="AP150" s="111">
        <f t="shared" si="17"/>
        <v>0</v>
      </c>
      <c r="AQ150" s="111">
        <f t="shared" si="17"/>
        <v>0</v>
      </c>
      <c r="AR150" s="111">
        <f t="shared" si="17"/>
        <v>0</v>
      </c>
      <c r="AS150" s="112">
        <f t="shared" si="17"/>
        <v>0</v>
      </c>
      <c r="AW150" s="31">
        <f t="shared" si="13"/>
        <v>0</v>
      </c>
      <c r="AX150" s="18">
        <v>86400</v>
      </c>
      <c r="AY150" s="33">
        <f t="shared" si="14"/>
        <v>0</v>
      </c>
    </row>
    <row r="151" spans="1:51" s="18" customFormat="1" ht="16.5" thickTop="1" thickBot="1" x14ac:dyDescent="0.3">
      <c r="A151" s="29"/>
      <c r="D151" s="31"/>
      <c r="G151" s="33"/>
      <c r="H151" s="51"/>
      <c r="I151" s="51"/>
      <c r="K151" s="33"/>
      <c r="L151" s="64"/>
      <c r="M151" s="16"/>
      <c r="N151" s="16"/>
      <c r="O151" s="17"/>
      <c r="P151" s="16"/>
      <c r="Q151" s="16"/>
      <c r="R151" s="16"/>
      <c r="S151" s="16"/>
      <c r="T151" s="16"/>
      <c r="U151" s="16"/>
      <c r="V151" s="16"/>
      <c r="W151" s="16"/>
      <c r="AW151" s="31"/>
      <c r="AY151" s="33"/>
    </row>
    <row r="152" spans="1:51" ht="15.75" thickTop="1" x14ac:dyDescent="0.25">
      <c r="A152" s="29"/>
      <c r="B152" s="52" t="s">
        <v>128</v>
      </c>
      <c r="C152" s="55" t="s">
        <v>129</v>
      </c>
      <c r="D152" s="22">
        <v>0.26</v>
      </c>
      <c r="E152" s="92">
        <v>24</v>
      </c>
      <c r="F152" s="24">
        <v>86400</v>
      </c>
      <c r="G152" s="25">
        <f>D152*E152*F152</f>
        <v>539136</v>
      </c>
      <c r="H152" s="26">
        <v>359424</v>
      </c>
      <c r="I152" s="26">
        <f t="shared" si="12"/>
        <v>179712</v>
      </c>
      <c r="J152" s="24"/>
      <c r="K152" s="93"/>
      <c r="L152" s="107"/>
      <c r="M152" s="107"/>
      <c r="N152" s="107"/>
      <c r="O152" s="108"/>
      <c r="P152" s="107"/>
      <c r="Q152" s="107"/>
      <c r="R152" s="107"/>
      <c r="S152" s="107"/>
      <c r="T152" s="107"/>
      <c r="U152" s="107"/>
      <c r="V152" s="107"/>
      <c r="W152" s="107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54"/>
      <c r="AW152" s="31">
        <f t="shared" si="13"/>
        <v>0</v>
      </c>
      <c r="AX152" s="18">
        <v>86400</v>
      </c>
      <c r="AY152" s="33">
        <f t="shared" si="14"/>
        <v>0</v>
      </c>
    </row>
    <row r="153" spans="1:51" x14ac:dyDescent="0.25">
      <c r="A153" s="29"/>
      <c r="B153" s="37"/>
      <c r="C153" s="41" t="s">
        <v>130</v>
      </c>
      <c r="D153" s="31">
        <v>0.25</v>
      </c>
      <c r="E153" s="94">
        <v>13</v>
      </c>
      <c r="F153" s="18">
        <v>86400</v>
      </c>
      <c r="G153" s="33">
        <f>D153*E153*F153</f>
        <v>280800</v>
      </c>
      <c r="H153" s="34">
        <v>302400</v>
      </c>
      <c r="I153" s="34">
        <f t="shared" si="12"/>
        <v>-21600</v>
      </c>
      <c r="J153" s="35"/>
      <c r="K153" s="95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04"/>
      <c r="AW153" s="31">
        <f t="shared" si="13"/>
        <v>0</v>
      </c>
      <c r="AX153" s="18">
        <v>86400</v>
      </c>
      <c r="AY153" s="33">
        <f t="shared" si="14"/>
        <v>0</v>
      </c>
    </row>
    <row r="154" spans="1:51" x14ac:dyDescent="0.25">
      <c r="A154" s="104"/>
      <c r="B154" s="37"/>
      <c r="C154" s="41" t="s">
        <v>131</v>
      </c>
      <c r="D154" s="31">
        <v>0.24</v>
      </c>
      <c r="E154" s="94"/>
      <c r="F154" s="18"/>
      <c r="G154" s="33"/>
      <c r="H154" s="34"/>
      <c r="I154" s="34"/>
      <c r="J154" s="35"/>
      <c r="K154" s="95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04"/>
      <c r="AW154" s="31">
        <f t="shared" si="13"/>
        <v>0</v>
      </c>
      <c r="AX154" s="18">
        <v>86400</v>
      </c>
      <c r="AY154" s="33">
        <f t="shared" si="14"/>
        <v>0</v>
      </c>
    </row>
    <row r="155" spans="1:51" x14ac:dyDescent="0.25">
      <c r="A155" s="104"/>
      <c r="B155" s="37"/>
      <c r="C155" s="41"/>
      <c r="D155" s="31"/>
      <c r="E155" s="94"/>
      <c r="F155" s="18"/>
      <c r="G155" s="33"/>
      <c r="H155" s="34"/>
      <c r="I155" s="34"/>
      <c r="J155" s="35"/>
      <c r="K155" s="95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04"/>
      <c r="AW155" s="31"/>
    </row>
    <row r="156" spans="1:51" s="18" customFormat="1" ht="15.75" thickBot="1" x14ac:dyDescent="0.3">
      <c r="A156" s="91"/>
      <c r="B156" s="43"/>
      <c r="C156" s="58" t="s">
        <v>155</v>
      </c>
      <c r="D156" s="45"/>
      <c r="E156" s="96">
        <v>4</v>
      </c>
      <c r="F156" s="44">
        <v>86400</v>
      </c>
      <c r="G156" s="46">
        <f>D156*E156*F156</f>
        <v>0</v>
      </c>
      <c r="H156" s="60">
        <v>103679.99999999999</v>
      </c>
      <c r="I156" s="60">
        <f t="shared" si="12"/>
        <v>-103679.99999999999</v>
      </c>
      <c r="J156" s="97"/>
      <c r="K156" s="49">
        <f>SUM(G152:G156)</f>
        <v>819936</v>
      </c>
      <c r="L156" s="109"/>
      <c r="M156" s="110"/>
      <c r="N156" s="110">
        <f>86400*SUM(O156:AS156)</f>
        <v>0</v>
      </c>
      <c r="O156" s="111">
        <f>O49-SUM(O51:O61)+SUM(O63:O155)</f>
        <v>0</v>
      </c>
      <c r="P156" s="111">
        <f>SUM(O152:O155)</f>
        <v>0</v>
      </c>
      <c r="Q156" s="111">
        <f t="shared" ref="Q156:AS156" si="18">SUM(P152:P155)</f>
        <v>0</v>
      </c>
      <c r="R156" s="111">
        <f t="shared" si="18"/>
        <v>0</v>
      </c>
      <c r="S156" s="111">
        <f t="shared" si="18"/>
        <v>0</v>
      </c>
      <c r="T156" s="111">
        <f t="shared" si="18"/>
        <v>0</v>
      </c>
      <c r="U156" s="111">
        <f t="shared" si="18"/>
        <v>0</v>
      </c>
      <c r="V156" s="111">
        <f t="shared" si="18"/>
        <v>0</v>
      </c>
      <c r="W156" s="111">
        <f t="shared" si="18"/>
        <v>0</v>
      </c>
      <c r="X156" s="111">
        <f t="shared" si="18"/>
        <v>0</v>
      </c>
      <c r="Y156" s="111">
        <f t="shared" si="18"/>
        <v>0</v>
      </c>
      <c r="Z156" s="111">
        <f t="shared" si="18"/>
        <v>0</v>
      </c>
      <c r="AA156" s="111">
        <f t="shared" si="18"/>
        <v>0</v>
      </c>
      <c r="AB156" s="111">
        <f t="shared" si="18"/>
        <v>0</v>
      </c>
      <c r="AC156" s="111">
        <f t="shared" si="18"/>
        <v>0</v>
      </c>
      <c r="AD156" s="111">
        <f t="shared" si="18"/>
        <v>0</v>
      </c>
      <c r="AE156" s="111">
        <f t="shared" si="18"/>
        <v>0</v>
      </c>
      <c r="AF156" s="111">
        <f t="shared" si="18"/>
        <v>0</v>
      </c>
      <c r="AG156" s="111">
        <f t="shared" si="18"/>
        <v>0</v>
      </c>
      <c r="AH156" s="111">
        <f t="shared" si="18"/>
        <v>0</v>
      </c>
      <c r="AI156" s="111">
        <f t="shared" si="18"/>
        <v>0</v>
      </c>
      <c r="AJ156" s="111">
        <f t="shared" si="18"/>
        <v>0</v>
      </c>
      <c r="AK156" s="111">
        <f t="shared" si="18"/>
        <v>0</v>
      </c>
      <c r="AL156" s="111">
        <f t="shared" si="18"/>
        <v>0</v>
      </c>
      <c r="AM156" s="111">
        <f t="shared" si="18"/>
        <v>0</v>
      </c>
      <c r="AN156" s="111">
        <f t="shared" si="18"/>
        <v>0</v>
      </c>
      <c r="AO156" s="111">
        <f t="shared" si="18"/>
        <v>0</v>
      </c>
      <c r="AP156" s="111">
        <f t="shared" si="18"/>
        <v>0</v>
      </c>
      <c r="AQ156" s="111">
        <f t="shared" si="18"/>
        <v>0</v>
      </c>
      <c r="AR156" s="111">
        <f t="shared" si="18"/>
        <v>0</v>
      </c>
      <c r="AS156" s="112">
        <f t="shared" si="18"/>
        <v>0</v>
      </c>
      <c r="AW156" s="31">
        <f t="shared" si="13"/>
        <v>0</v>
      </c>
      <c r="AX156" s="18">
        <v>86400</v>
      </c>
      <c r="AY156" s="33">
        <f t="shared" si="14"/>
        <v>0</v>
      </c>
    </row>
    <row r="157" spans="1:51" ht="15.75" thickTop="1" x14ac:dyDescent="0.25">
      <c r="I157" s="51"/>
      <c r="K157" s="12"/>
      <c r="AW157" s="31"/>
    </row>
    <row r="158" spans="1:51" x14ac:dyDescent="0.25">
      <c r="A158" s="99" t="s">
        <v>132</v>
      </c>
      <c r="G158" s="63">
        <f>SUM(G1:G157)</f>
        <v>376799558.40000004</v>
      </c>
      <c r="H158" s="100"/>
      <c r="I158" s="51"/>
      <c r="K158" s="63">
        <f>SUM(K1:K156)</f>
        <v>376799558.39999998</v>
      </c>
      <c r="L158" s="50"/>
      <c r="N158" s="16">
        <f>N156+N150+N39+N22+N10</f>
        <v>0</v>
      </c>
      <c r="AW158" s="383"/>
      <c r="AX158" s="154"/>
      <c r="AY158" s="384"/>
    </row>
  </sheetData>
  <mergeCells count="1">
    <mergeCell ref="E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Y158"/>
  <sheetViews>
    <sheetView tabSelected="1" zoomScale="80" zoomScaleNormal="80" workbookViewId="0">
      <pane xSplit="14" ySplit="3" topLeftCell="O79" activePane="bottomRight" state="frozen"/>
      <selection pane="topRight" activeCell="O1" sqref="O1"/>
      <selection pane="bottomLeft" activeCell="A4" sqref="A4"/>
      <selection pane="bottomRight" activeCell="Q95" sqref="Q95"/>
    </sheetView>
  </sheetViews>
  <sheetFormatPr defaultRowHeight="15" x14ac:dyDescent="0.25"/>
  <cols>
    <col min="1" max="1" width="13.42578125" bestFit="1" customWidth="1"/>
    <col min="2" max="2" width="22.28515625" bestFit="1" customWidth="1"/>
    <col min="3" max="3" width="30.28515625" bestFit="1" customWidth="1"/>
    <col min="4" max="4" width="7.42578125" style="11" hidden="1" customWidth="1"/>
    <col min="5" max="6" width="9.7109375" hidden="1" customWidth="1"/>
    <col min="7" max="7" width="14.140625" style="12" hidden="1" customWidth="1"/>
    <col min="8" max="8" width="15.42578125" style="98" hidden="1" customWidth="1"/>
    <col min="9" max="9" width="15.140625" style="101" hidden="1" customWidth="1"/>
    <col min="10" max="10" width="11.28515625" hidden="1" customWidth="1"/>
    <col min="11" max="11" width="11.28515625" style="15" hidden="1" customWidth="1"/>
    <col min="12" max="12" width="12" style="16" hidden="1" customWidth="1"/>
    <col min="13" max="13" width="6.7109375" style="16" hidden="1" customWidth="1"/>
    <col min="14" max="14" width="13.140625" style="16" customWidth="1"/>
    <col min="15" max="15" width="7.7109375" style="17" customWidth="1"/>
    <col min="16" max="20" width="7.7109375" style="16" customWidth="1"/>
    <col min="21" max="21" width="8.5703125" style="16" bestFit="1" customWidth="1"/>
    <col min="22" max="23" width="7.7109375" style="16" customWidth="1"/>
    <col min="24" max="24" width="8.5703125" style="18" bestFit="1" customWidth="1"/>
    <col min="25" max="25" width="7.7109375" style="18" customWidth="1"/>
    <col min="26" max="28" width="9.140625" style="18"/>
    <col min="29" max="32" width="9.140625" style="16"/>
    <col min="33" max="44" width="9.140625" style="167"/>
    <col min="46" max="46" width="10" style="12" bestFit="1" customWidth="1"/>
    <col min="47" max="47" width="10" customWidth="1"/>
    <col min="49" max="49" width="10.85546875" style="382" bestFit="1" customWidth="1"/>
    <col min="50" max="50" width="9.140625" style="18"/>
    <col min="51" max="51" width="12" style="33" bestFit="1" customWidth="1"/>
    <col min="255" max="255" width="13.42578125" bestFit="1" customWidth="1"/>
    <col min="256" max="256" width="22.28515625" bestFit="1" customWidth="1"/>
    <col min="257" max="257" width="27.5703125" bestFit="1" customWidth="1"/>
    <col min="258" max="258" width="9.7109375" bestFit="1" customWidth="1"/>
    <col min="259" max="260" width="9.7109375" customWidth="1"/>
    <col min="261" max="261" width="14.140625" customWidth="1"/>
    <col min="262" max="262" width="15.42578125" bestFit="1" customWidth="1"/>
    <col min="263" max="263" width="15.140625" bestFit="1" customWidth="1"/>
    <col min="264" max="265" width="11.28515625" bestFit="1" customWidth="1"/>
    <col min="266" max="266" width="12" customWidth="1"/>
    <col min="267" max="267" width="13.140625" customWidth="1"/>
    <col min="268" max="273" width="7.7109375" customWidth="1"/>
    <col min="274" max="274" width="8.5703125" bestFit="1" customWidth="1"/>
    <col min="275" max="276" width="7.7109375" customWidth="1"/>
    <col min="277" max="277" width="8.5703125" bestFit="1" customWidth="1"/>
    <col min="278" max="278" width="7.7109375" customWidth="1"/>
    <col min="511" max="511" width="13.42578125" bestFit="1" customWidth="1"/>
    <col min="512" max="512" width="22.28515625" bestFit="1" customWidth="1"/>
    <col min="513" max="513" width="27.5703125" bestFit="1" customWidth="1"/>
    <col min="514" max="514" width="9.7109375" bestFit="1" customWidth="1"/>
    <col min="515" max="516" width="9.7109375" customWidth="1"/>
    <col min="517" max="517" width="14.140625" customWidth="1"/>
    <col min="518" max="518" width="15.42578125" bestFit="1" customWidth="1"/>
    <col min="519" max="519" width="15.140625" bestFit="1" customWidth="1"/>
    <col min="520" max="521" width="11.28515625" bestFit="1" customWidth="1"/>
    <col min="522" max="522" width="12" customWidth="1"/>
    <col min="523" max="523" width="13.140625" customWidth="1"/>
    <col min="524" max="529" width="7.7109375" customWidth="1"/>
    <col min="530" max="530" width="8.5703125" bestFit="1" customWidth="1"/>
    <col min="531" max="532" width="7.7109375" customWidth="1"/>
    <col min="533" max="533" width="8.5703125" bestFit="1" customWidth="1"/>
    <col min="534" max="534" width="7.7109375" customWidth="1"/>
    <col min="767" max="767" width="13.42578125" bestFit="1" customWidth="1"/>
    <col min="768" max="768" width="22.28515625" bestFit="1" customWidth="1"/>
    <col min="769" max="769" width="27.5703125" bestFit="1" customWidth="1"/>
    <col min="770" max="770" width="9.7109375" bestFit="1" customWidth="1"/>
    <col min="771" max="772" width="9.7109375" customWidth="1"/>
    <col min="773" max="773" width="14.140625" customWidth="1"/>
    <col min="774" max="774" width="15.42578125" bestFit="1" customWidth="1"/>
    <col min="775" max="775" width="15.140625" bestFit="1" customWidth="1"/>
    <col min="776" max="777" width="11.28515625" bestFit="1" customWidth="1"/>
    <col min="778" max="778" width="12" customWidth="1"/>
    <col min="779" max="779" width="13.140625" customWidth="1"/>
    <col min="780" max="785" width="7.7109375" customWidth="1"/>
    <col min="786" max="786" width="8.5703125" bestFit="1" customWidth="1"/>
    <col min="787" max="788" width="7.7109375" customWidth="1"/>
    <col min="789" max="789" width="8.5703125" bestFit="1" customWidth="1"/>
    <col min="790" max="790" width="7.7109375" customWidth="1"/>
    <col min="1023" max="1023" width="13.42578125" bestFit="1" customWidth="1"/>
    <col min="1024" max="1024" width="22.28515625" bestFit="1" customWidth="1"/>
    <col min="1025" max="1025" width="27.5703125" bestFit="1" customWidth="1"/>
    <col min="1026" max="1026" width="9.7109375" bestFit="1" customWidth="1"/>
    <col min="1027" max="1028" width="9.7109375" customWidth="1"/>
    <col min="1029" max="1029" width="14.140625" customWidth="1"/>
    <col min="1030" max="1030" width="15.42578125" bestFit="1" customWidth="1"/>
    <col min="1031" max="1031" width="15.140625" bestFit="1" customWidth="1"/>
    <col min="1032" max="1033" width="11.28515625" bestFit="1" customWidth="1"/>
    <col min="1034" max="1034" width="12" customWidth="1"/>
    <col min="1035" max="1035" width="13.140625" customWidth="1"/>
    <col min="1036" max="1041" width="7.7109375" customWidth="1"/>
    <col min="1042" max="1042" width="8.5703125" bestFit="1" customWidth="1"/>
    <col min="1043" max="1044" width="7.7109375" customWidth="1"/>
    <col min="1045" max="1045" width="8.5703125" bestFit="1" customWidth="1"/>
    <col min="1046" max="1046" width="7.7109375" customWidth="1"/>
    <col min="1279" max="1279" width="13.42578125" bestFit="1" customWidth="1"/>
    <col min="1280" max="1280" width="22.28515625" bestFit="1" customWidth="1"/>
    <col min="1281" max="1281" width="27.5703125" bestFit="1" customWidth="1"/>
    <col min="1282" max="1282" width="9.7109375" bestFit="1" customWidth="1"/>
    <col min="1283" max="1284" width="9.7109375" customWidth="1"/>
    <col min="1285" max="1285" width="14.140625" customWidth="1"/>
    <col min="1286" max="1286" width="15.42578125" bestFit="1" customWidth="1"/>
    <col min="1287" max="1287" width="15.140625" bestFit="1" customWidth="1"/>
    <col min="1288" max="1289" width="11.28515625" bestFit="1" customWidth="1"/>
    <col min="1290" max="1290" width="12" customWidth="1"/>
    <col min="1291" max="1291" width="13.140625" customWidth="1"/>
    <col min="1292" max="1297" width="7.7109375" customWidth="1"/>
    <col min="1298" max="1298" width="8.5703125" bestFit="1" customWidth="1"/>
    <col min="1299" max="1300" width="7.7109375" customWidth="1"/>
    <col min="1301" max="1301" width="8.5703125" bestFit="1" customWidth="1"/>
    <col min="1302" max="1302" width="7.7109375" customWidth="1"/>
    <col min="1535" max="1535" width="13.42578125" bestFit="1" customWidth="1"/>
    <col min="1536" max="1536" width="22.28515625" bestFit="1" customWidth="1"/>
    <col min="1537" max="1537" width="27.5703125" bestFit="1" customWidth="1"/>
    <col min="1538" max="1538" width="9.7109375" bestFit="1" customWidth="1"/>
    <col min="1539" max="1540" width="9.7109375" customWidth="1"/>
    <col min="1541" max="1541" width="14.140625" customWidth="1"/>
    <col min="1542" max="1542" width="15.42578125" bestFit="1" customWidth="1"/>
    <col min="1543" max="1543" width="15.140625" bestFit="1" customWidth="1"/>
    <col min="1544" max="1545" width="11.28515625" bestFit="1" customWidth="1"/>
    <col min="1546" max="1546" width="12" customWidth="1"/>
    <col min="1547" max="1547" width="13.140625" customWidth="1"/>
    <col min="1548" max="1553" width="7.7109375" customWidth="1"/>
    <col min="1554" max="1554" width="8.5703125" bestFit="1" customWidth="1"/>
    <col min="1555" max="1556" width="7.7109375" customWidth="1"/>
    <col min="1557" max="1557" width="8.5703125" bestFit="1" customWidth="1"/>
    <col min="1558" max="1558" width="7.7109375" customWidth="1"/>
    <col min="1791" max="1791" width="13.42578125" bestFit="1" customWidth="1"/>
    <col min="1792" max="1792" width="22.28515625" bestFit="1" customWidth="1"/>
    <col min="1793" max="1793" width="27.5703125" bestFit="1" customWidth="1"/>
    <col min="1794" max="1794" width="9.7109375" bestFit="1" customWidth="1"/>
    <col min="1795" max="1796" width="9.7109375" customWidth="1"/>
    <col min="1797" max="1797" width="14.140625" customWidth="1"/>
    <col min="1798" max="1798" width="15.42578125" bestFit="1" customWidth="1"/>
    <col min="1799" max="1799" width="15.140625" bestFit="1" customWidth="1"/>
    <col min="1800" max="1801" width="11.28515625" bestFit="1" customWidth="1"/>
    <col min="1802" max="1802" width="12" customWidth="1"/>
    <col min="1803" max="1803" width="13.140625" customWidth="1"/>
    <col min="1804" max="1809" width="7.7109375" customWidth="1"/>
    <col min="1810" max="1810" width="8.5703125" bestFit="1" customWidth="1"/>
    <col min="1811" max="1812" width="7.7109375" customWidth="1"/>
    <col min="1813" max="1813" width="8.5703125" bestFit="1" customWidth="1"/>
    <col min="1814" max="1814" width="7.7109375" customWidth="1"/>
    <col min="2047" max="2047" width="13.42578125" bestFit="1" customWidth="1"/>
    <col min="2048" max="2048" width="22.28515625" bestFit="1" customWidth="1"/>
    <col min="2049" max="2049" width="27.5703125" bestFit="1" customWidth="1"/>
    <col min="2050" max="2050" width="9.7109375" bestFit="1" customWidth="1"/>
    <col min="2051" max="2052" width="9.7109375" customWidth="1"/>
    <col min="2053" max="2053" width="14.140625" customWidth="1"/>
    <col min="2054" max="2054" width="15.42578125" bestFit="1" customWidth="1"/>
    <col min="2055" max="2055" width="15.140625" bestFit="1" customWidth="1"/>
    <col min="2056" max="2057" width="11.28515625" bestFit="1" customWidth="1"/>
    <col min="2058" max="2058" width="12" customWidth="1"/>
    <col min="2059" max="2059" width="13.140625" customWidth="1"/>
    <col min="2060" max="2065" width="7.7109375" customWidth="1"/>
    <col min="2066" max="2066" width="8.5703125" bestFit="1" customWidth="1"/>
    <col min="2067" max="2068" width="7.7109375" customWidth="1"/>
    <col min="2069" max="2069" width="8.5703125" bestFit="1" customWidth="1"/>
    <col min="2070" max="2070" width="7.7109375" customWidth="1"/>
    <col min="2303" max="2303" width="13.42578125" bestFit="1" customWidth="1"/>
    <col min="2304" max="2304" width="22.28515625" bestFit="1" customWidth="1"/>
    <col min="2305" max="2305" width="27.5703125" bestFit="1" customWidth="1"/>
    <col min="2306" max="2306" width="9.7109375" bestFit="1" customWidth="1"/>
    <col min="2307" max="2308" width="9.7109375" customWidth="1"/>
    <col min="2309" max="2309" width="14.140625" customWidth="1"/>
    <col min="2310" max="2310" width="15.42578125" bestFit="1" customWidth="1"/>
    <col min="2311" max="2311" width="15.140625" bestFit="1" customWidth="1"/>
    <col min="2312" max="2313" width="11.28515625" bestFit="1" customWidth="1"/>
    <col min="2314" max="2314" width="12" customWidth="1"/>
    <col min="2315" max="2315" width="13.140625" customWidth="1"/>
    <col min="2316" max="2321" width="7.7109375" customWidth="1"/>
    <col min="2322" max="2322" width="8.5703125" bestFit="1" customWidth="1"/>
    <col min="2323" max="2324" width="7.7109375" customWidth="1"/>
    <col min="2325" max="2325" width="8.5703125" bestFit="1" customWidth="1"/>
    <col min="2326" max="2326" width="7.7109375" customWidth="1"/>
    <col min="2559" max="2559" width="13.42578125" bestFit="1" customWidth="1"/>
    <col min="2560" max="2560" width="22.28515625" bestFit="1" customWidth="1"/>
    <col min="2561" max="2561" width="27.5703125" bestFit="1" customWidth="1"/>
    <col min="2562" max="2562" width="9.7109375" bestFit="1" customWidth="1"/>
    <col min="2563" max="2564" width="9.7109375" customWidth="1"/>
    <col min="2565" max="2565" width="14.140625" customWidth="1"/>
    <col min="2566" max="2566" width="15.42578125" bestFit="1" customWidth="1"/>
    <col min="2567" max="2567" width="15.140625" bestFit="1" customWidth="1"/>
    <col min="2568" max="2569" width="11.28515625" bestFit="1" customWidth="1"/>
    <col min="2570" max="2570" width="12" customWidth="1"/>
    <col min="2571" max="2571" width="13.140625" customWidth="1"/>
    <col min="2572" max="2577" width="7.7109375" customWidth="1"/>
    <col min="2578" max="2578" width="8.5703125" bestFit="1" customWidth="1"/>
    <col min="2579" max="2580" width="7.7109375" customWidth="1"/>
    <col min="2581" max="2581" width="8.5703125" bestFit="1" customWidth="1"/>
    <col min="2582" max="2582" width="7.7109375" customWidth="1"/>
    <col min="2815" max="2815" width="13.42578125" bestFit="1" customWidth="1"/>
    <col min="2816" max="2816" width="22.28515625" bestFit="1" customWidth="1"/>
    <col min="2817" max="2817" width="27.5703125" bestFit="1" customWidth="1"/>
    <col min="2818" max="2818" width="9.7109375" bestFit="1" customWidth="1"/>
    <col min="2819" max="2820" width="9.7109375" customWidth="1"/>
    <col min="2821" max="2821" width="14.140625" customWidth="1"/>
    <col min="2822" max="2822" width="15.42578125" bestFit="1" customWidth="1"/>
    <col min="2823" max="2823" width="15.140625" bestFit="1" customWidth="1"/>
    <col min="2824" max="2825" width="11.28515625" bestFit="1" customWidth="1"/>
    <col min="2826" max="2826" width="12" customWidth="1"/>
    <col min="2827" max="2827" width="13.140625" customWidth="1"/>
    <col min="2828" max="2833" width="7.7109375" customWidth="1"/>
    <col min="2834" max="2834" width="8.5703125" bestFit="1" customWidth="1"/>
    <col min="2835" max="2836" width="7.7109375" customWidth="1"/>
    <col min="2837" max="2837" width="8.5703125" bestFit="1" customWidth="1"/>
    <col min="2838" max="2838" width="7.7109375" customWidth="1"/>
    <col min="3071" max="3071" width="13.42578125" bestFit="1" customWidth="1"/>
    <col min="3072" max="3072" width="22.28515625" bestFit="1" customWidth="1"/>
    <col min="3073" max="3073" width="27.5703125" bestFit="1" customWidth="1"/>
    <col min="3074" max="3074" width="9.7109375" bestFit="1" customWidth="1"/>
    <col min="3075" max="3076" width="9.7109375" customWidth="1"/>
    <col min="3077" max="3077" width="14.140625" customWidth="1"/>
    <col min="3078" max="3078" width="15.42578125" bestFit="1" customWidth="1"/>
    <col min="3079" max="3079" width="15.140625" bestFit="1" customWidth="1"/>
    <col min="3080" max="3081" width="11.28515625" bestFit="1" customWidth="1"/>
    <col min="3082" max="3082" width="12" customWidth="1"/>
    <col min="3083" max="3083" width="13.140625" customWidth="1"/>
    <col min="3084" max="3089" width="7.7109375" customWidth="1"/>
    <col min="3090" max="3090" width="8.5703125" bestFit="1" customWidth="1"/>
    <col min="3091" max="3092" width="7.7109375" customWidth="1"/>
    <col min="3093" max="3093" width="8.5703125" bestFit="1" customWidth="1"/>
    <col min="3094" max="3094" width="7.7109375" customWidth="1"/>
    <col min="3327" max="3327" width="13.42578125" bestFit="1" customWidth="1"/>
    <col min="3328" max="3328" width="22.28515625" bestFit="1" customWidth="1"/>
    <col min="3329" max="3329" width="27.5703125" bestFit="1" customWidth="1"/>
    <col min="3330" max="3330" width="9.7109375" bestFit="1" customWidth="1"/>
    <col min="3331" max="3332" width="9.7109375" customWidth="1"/>
    <col min="3333" max="3333" width="14.140625" customWidth="1"/>
    <col min="3334" max="3334" width="15.42578125" bestFit="1" customWidth="1"/>
    <col min="3335" max="3335" width="15.140625" bestFit="1" customWidth="1"/>
    <col min="3336" max="3337" width="11.28515625" bestFit="1" customWidth="1"/>
    <col min="3338" max="3338" width="12" customWidth="1"/>
    <col min="3339" max="3339" width="13.140625" customWidth="1"/>
    <col min="3340" max="3345" width="7.7109375" customWidth="1"/>
    <col min="3346" max="3346" width="8.5703125" bestFit="1" customWidth="1"/>
    <col min="3347" max="3348" width="7.7109375" customWidth="1"/>
    <col min="3349" max="3349" width="8.5703125" bestFit="1" customWidth="1"/>
    <col min="3350" max="3350" width="7.7109375" customWidth="1"/>
    <col min="3583" max="3583" width="13.42578125" bestFit="1" customWidth="1"/>
    <col min="3584" max="3584" width="22.28515625" bestFit="1" customWidth="1"/>
    <col min="3585" max="3585" width="27.5703125" bestFit="1" customWidth="1"/>
    <col min="3586" max="3586" width="9.7109375" bestFit="1" customWidth="1"/>
    <col min="3587" max="3588" width="9.7109375" customWidth="1"/>
    <col min="3589" max="3589" width="14.140625" customWidth="1"/>
    <col min="3590" max="3590" width="15.42578125" bestFit="1" customWidth="1"/>
    <col min="3591" max="3591" width="15.140625" bestFit="1" customWidth="1"/>
    <col min="3592" max="3593" width="11.28515625" bestFit="1" customWidth="1"/>
    <col min="3594" max="3594" width="12" customWidth="1"/>
    <col min="3595" max="3595" width="13.140625" customWidth="1"/>
    <col min="3596" max="3601" width="7.7109375" customWidth="1"/>
    <col min="3602" max="3602" width="8.5703125" bestFit="1" customWidth="1"/>
    <col min="3603" max="3604" width="7.7109375" customWidth="1"/>
    <col min="3605" max="3605" width="8.5703125" bestFit="1" customWidth="1"/>
    <col min="3606" max="3606" width="7.7109375" customWidth="1"/>
    <col min="3839" max="3839" width="13.42578125" bestFit="1" customWidth="1"/>
    <col min="3840" max="3840" width="22.28515625" bestFit="1" customWidth="1"/>
    <col min="3841" max="3841" width="27.5703125" bestFit="1" customWidth="1"/>
    <col min="3842" max="3842" width="9.7109375" bestFit="1" customWidth="1"/>
    <col min="3843" max="3844" width="9.7109375" customWidth="1"/>
    <col min="3845" max="3845" width="14.140625" customWidth="1"/>
    <col min="3846" max="3846" width="15.42578125" bestFit="1" customWidth="1"/>
    <col min="3847" max="3847" width="15.140625" bestFit="1" customWidth="1"/>
    <col min="3848" max="3849" width="11.28515625" bestFit="1" customWidth="1"/>
    <col min="3850" max="3850" width="12" customWidth="1"/>
    <col min="3851" max="3851" width="13.140625" customWidth="1"/>
    <col min="3852" max="3857" width="7.7109375" customWidth="1"/>
    <col min="3858" max="3858" width="8.5703125" bestFit="1" customWidth="1"/>
    <col min="3859" max="3860" width="7.7109375" customWidth="1"/>
    <col min="3861" max="3861" width="8.5703125" bestFit="1" customWidth="1"/>
    <col min="3862" max="3862" width="7.7109375" customWidth="1"/>
    <col min="4095" max="4095" width="13.42578125" bestFit="1" customWidth="1"/>
    <col min="4096" max="4096" width="22.28515625" bestFit="1" customWidth="1"/>
    <col min="4097" max="4097" width="27.5703125" bestFit="1" customWidth="1"/>
    <col min="4098" max="4098" width="9.7109375" bestFit="1" customWidth="1"/>
    <col min="4099" max="4100" width="9.7109375" customWidth="1"/>
    <col min="4101" max="4101" width="14.140625" customWidth="1"/>
    <col min="4102" max="4102" width="15.42578125" bestFit="1" customWidth="1"/>
    <col min="4103" max="4103" width="15.140625" bestFit="1" customWidth="1"/>
    <col min="4104" max="4105" width="11.28515625" bestFit="1" customWidth="1"/>
    <col min="4106" max="4106" width="12" customWidth="1"/>
    <col min="4107" max="4107" width="13.140625" customWidth="1"/>
    <col min="4108" max="4113" width="7.7109375" customWidth="1"/>
    <col min="4114" max="4114" width="8.5703125" bestFit="1" customWidth="1"/>
    <col min="4115" max="4116" width="7.7109375" customWidth="1"/>
    <col min="4117" max="4117" width="8.5703125" bestFit="1" customWidth="1"/>
    <col min="4118" max="4118" width="7.7109375" customWidth="1"/>
    <col min="4351" max="4351" width="13.42578125" bestFit="1" customWidth="1"/>
    <col min="4352" max="4352" width="22.28515625" bestFit="1" customWidth="1"/>
    <col min="4353" max="4353" width="27.5703125" bestFit="1" customWidth="1"/>
    <col min="4354" max="4354" width="9.7109375" bestFit="1" customWidth="1"/>
    <col min="4355" max="4356" width="9.7109375" customWidth="1"/>
    <col min="4357" max="4357" width="14.140625" customWidth="1"/>
    <col min="4358" max="4358" width="15.42578125" bestFit="1" customWidth="1"/>
    <col min="4359" max="4359" width="15.140625" bestFit="1" customWidth="1"/>
    <col min="4360" max="4361" width="11.28515625" bestFit="1" customWidth="1"/>
    <col min="4362" max="4362" width="12" customWidth="1"/>
    <col min="4363" max="4363" width="13.140625" customWidth="1"/>
    <col min="4364" max="4369" width="7.7109375" customWidth="1"/>
    <col min="4370" max="4370" width="8.5703125" bestFit="1" customWidth="1"/>
    <col min="4371" max="4372" width="7.7109375" customWidth="1"/>
    <col min="4373" max="4373" width="8.5703125" bestFit="1" customWidth="1"/>
    <col min="4374" max="4374" width="7.7109375" customWidth="1"/>
    <col min="4607" max="4607" width="13.42578125" bestFit="1" customWidth="1"/>
    <col min="4608" max="4608" width="22.28515625" bestFit="1" customWidth="1"/>
    <col min="4609" max="4609" width="27.5703125" bestFit="1" customWidth="1"/>
    <col min="4610" max="4610" width="9.7109375" bestFit="1" customWidth="1"/>
    <col min="4611" max="4612" width="9.7109375" customWidth="1"/>
    <col min="4613" max="4613" width="14.140625" customWidth="1"/>
    <col min="4614" max="4614" width="15.42578125" bestFit="1" customWidth="1"/>
    <col min="4615" max="4615" width="15.140625" bestFit="1" customWidth="1"/>
    <col min="4616" max="4617" width="11.28515625" bestFit="1" customWidth="1"/>
    <col min="4618" max="4618" width="12" customWidth="1"/>
    <col min="4619" max="4619" width="13.140625" customWidth="1"/>
    <col min="4620" max="4625" width="7.7109375" customWidth="1"/>
    <col min="4626" max="4626" width="8.5703125" bestFit="1" customWidth="1"/>
    <col min="4627" max="4628" width="7.7109375" customWidth="1"/>
    <col min="4629" max="4629" width="8.5703125" bestFit="1" customWidth="1"/>
    <col min="4630" max="4630" width="7.7109375" customWidth="1"/>
    <col min="4863" max="4863" width="13.42578125" bestFit="1" customWidth="1"/>
    <col min="4864" max="4864" width="22.28515625" bestFit="1" customWidth="1"/>
    <col min="4865" max="4865" width="27.5703125" bestFit="1" customWidth="1"/>
    <col min="4866" max="4866" width="9.7109375" bestFit="1" customWidth="1"/>
    <col min="4867" max="4868" width="9.7109375" customWidth="1"/>
    <col min="4869" max="4869" width="14.140625" customWidth="1"/>
    <col min="4870" max="4870" width="15.42578125" bestFit="1" customWidth="1"/>
    <col min="4871" max="4871" width="15.140625" bestFit="1" customWidth="1"/>
    <col min="4872" max="4873" width="11.28515625" bestFit="1" customWidth="1"/>
    <col min="4874" max="4874" width="12" customWidth="1"/>
    <col min="4875" max="4875" width="13.140625" customWidth="1"/>
    <col min="4876" max="4881" width="7.7109375" customWidth="1"/>
    <col min="4882" max="4882" width="8.5703125" bestFit="1" customWidth="1"/>
    <col min="4883" max="4884" width="7.7109375" customWidth="1"/>
    <col min="4885" max="4885" width="8.5703125" bestFit="1" customWidth="1"/>
    <col min="4886" max="4886" width="7.7109375" customWidth="1"/>
    <col min="5119" max="5119" width="13.42578125" bestFit="1" customWidth="1"/>
    <col min="5120" max="5120" width="22.28515625" bestFit="1" customWidth="1"/>
    <col min="5121" max="5121" width="27.5703125" bestFit="1" customWidth="1"/>
    <col min="5122" max="5122" width="9.7109375" bestFit="1" customWidth="1"/>
    <col min="5123" max="5124" width="9.7109375" customWidth="1"/>
    <col min="5125" max="5125" width="14.140625" customWidth="1"/>
    <col min="5126" max="5126" width="15.42578125" bestFit="1" customWidth="1"/>
    <col min="5127" max="5127" width="15.140625" bestFit="1" customWidth="1"/>
    <col min="5128" max="5129" width="11.28515625" bestFit="1" customWidth="1"/>
    <col min="5130" max="5130" width="12" customWidth="1"/>
    <col min="5131" max="5131" width="13.140625" customWidth="1"/>
    <col min="5132" max="5137" width="7.7109375" customWidth="1"/>
    <col min="5138" max="5138" width="8.5703125" bestFit="1" customWidth="1"/>
    <col min="5139" max="5140" width="7.7109375" customWidth="1"/>
    <col min="5141" max="5141" width="8.5703125" bestFit="1" customWidth="1"/>
    <col min="5142" max="5142" width="7.7109375" customWidth="1"/>
    <col min="5375" max="5375" width="13.42578125" bestFit="1" customWidth="1"/>
    <col min="5376" max="5376" width="22.28515625" bestFit="1" customWidth="1"/>
    <col min="5377" max="5377" width="27.5703125" bestFit="1" customWidth="1"/>
    <col min="5378" max="5378" width="9.7109375" bestFit="1" customWidth="1"/>
    <col min="5379" max="5380" width="9.7109375" customWidth="1"/>
    <col min="5381" max="5381" width="14.140625" customWidth="1"/>
    <col min="5382" max="5382" width="15.42578125" bestFit="1" customWidth="1"/>
    <col min="5383" max="5383" width="15.140625" bestFit="1" customWidth="1"/>
    <col min="5384" max="5385" width="11.28515625" bestFit="1" customWidth="1"/>
    <col min="5386" max="5386" width="12" customWidth="1"/>
    <col min="5387" max="5387" width="13.140625" customWidth="1"/>
    <col min="5388" max="5393" width="7.7109375" customWidth="1"/>
    <col min="5394" max="5394" width="8.5703125" bestFit="1" customWidth="1"/>
    <col min="5395" max="5396" width="7.7109375" customWidth="1"/>
    <col min="5397" max="5397" width="8.5703125" bestFit="1" customWidth="1"/>
    <col min="5398" max="5398" width="7.7109375" customWidth="1"/>
    <col min="5631" max="5631" width="13.42578125" bestFit="1" customWidth="1"/>
    <col min="5632" max="5632" width="22.28515625" bestFit="1" customWidth="1"/>
    <col min="5633" max="5633" width="27.5703125" bestFit="1" customWidth="1"/>
    <col min="5634" max="5634" width="9.7109375" bestFit="1" customWidth="1"/>
    <col min="5635" max="5636" width="9.7109375" customWidth="1"/>
    <col min="5637" max="5637" width="14.140625" customWidth="1"/>
    <col min="5638" max="5638" width="15.42578125" bestFit="1" customWidth="1"/>
    <col min="5639" max="5639" width="15.140625" bestFit="1" customWidth="1"/>
    <col min="5640" max="5641" width="11.28515625" bestFit="1" customWidth="1"/>
    <col min="5642" max="5642" width="12" customWidth="1"/>
    <col min="5643" max="5643" width="13.140625" customWidth="1"/>
    <col min="5644" max="5649" width="7.7109375" customWidth="1"/>
    <col min="5650" max="5650" width="8.5703125" bestFit="1" customWidth="1"/>
    <col min="5651" max="5652" width="7.7109375" customWidth="1"/>
    <col min="5653" max="5653" width="8.5703125" bestFit="1" customWidth="1"/>
    <col min="5654" max="5654" width="7.7109375" customWidth="1"/>
    <col min="5887" max="5887" width="13.42578125" bestFit="1" customWidth="1"/>
    <col min="5888" max="5888" width="22.28515625" bestFit="1" customWidth="1"/>
    <col min="5889" max="5889" width="27.5703125" bestFit="1" customWidth="1"/>
    <col min="5890" max="5890" width="9.7109375" bestFit="1" customWidth="1"/>
    <col min="5891" max="5892" width="9.7109375" customWidth="1"/>
    <col min="5893" max="5893" width="14.140625" customWidth="1"/>
    <col min="5894" max="5894" width="15.42578125" bestFit="1" customWidth="1"/>
    <col min="5895" max="5895" width="15.140625" bestFit="1" customWidth="1"/>
    <col min="5896" max="5897" width="11.28515625" bestFit="1" customWidth="1"/>
    <col min="5898" max="5898" width="12" customWidth="1"/>
    <col min="5899" max="5899" width="13.140625" customWidth="1"/>
    <col min="5900" max="5905" width="7.7109375" customWidth="1"/>
    <col min="5906" max="5906" width="8.5703125" bestFit="1" customWidth="1"/>
    <col min="5907" max="5908" width="7.7109375" customWidth="1"/>
    <col min="5909" max="5909" width="8.5703125" bestFit="1" customWidth="1"/>
    <col min="5910" max="5910" width="7.7109375" customWidth="1"/>
    <col min="6143" max="6143" width="13.42578125" bestFit="1" customWidth="1"/>
    <col min="6144" max="6144" width="22.28515625" bestFit="1" customWidth="1"/>
    <col min="6145" max="6145" width="27.5703125" bestFit="1" customWidth="1"/>
    <col min="6146" max="6146" width="9.7109375" bestFit="1" customWidth="1"/>
    <col min="6147" max="6148" width="9.7109375" customWidth="1"/>
    <col min="6149" max="6149" width="14.140625" customWidth="1"/>
    <col min="6150" max="6150" width="15.42578125" bestFit="1" customWidth="1"/>
    <col min="6151" max="6151" width="15.140625" bestFit="1" customWidth="1"/>
    <col min="6152" max="6153" width="11.28515625" bestFit="1" customWidth="1"/>
    <col min="6154" max="6154" width="12" customWidth="1"/>
    <col min="6155" max="6155" width="13.140625" customWidth="1"/>
    <col min="6156" max="6161" width="7.7109375" customWidth="1"/>
    <col min="6162" max="6162" width="8.5703125" bestFit="1" customWidth="1"/>
    <col min="6163" max="6164" width="7.7109375" customWidth="1"/>
    <col min="6165" max="6165" width="8.5703125" bestFit="1" customWidth="1"/>
    <col min="6166" max="6166" width="7.7109375" customWidth="1"/>
    <col min="6399" max="6399" width="13.42578125" bestFit="1" customWidth="1"/>
    <col min="6400" max="6400" width="22.28515625" bestFit="1" customWidth="1"/>
    <col min="6401" max="6401" width="27.5703125" bestFit="1" customWidth="1"/>
    <col min="6402" max="6402" width="9.7109375" bestFit="1" customWidth="1"/>
    <col min="6403" max="6404" width="9.7109375" customWidth="1"/>
    <col min="6405" max="6405" width="14.140625" customWidth="1"/>
    <col min="6406" max="6406" width="15.42578125" bestFit="1" customWidth="1"/>
    <col min="6407" max="6407" width="15.140625" bestFit="1" customWidth="1"/>
    <col min="6408" max="6409" width="11.28515625" bestFit="1" customWidth="1"/>
    <col min="6410" max="6410" width="12" customWidth="1"/>
    <col min="6411" max="6411" width="13.140625" customWidth="1"/>
    <col min="6412" max="6417" width="7.7109375" customWidth="1"/>
    <col min="6418" max="6418" width="8.5703125" bestFit="1" customWidth="1"/>
    <col min="6419" max="6420" width="7.7109375" customWidth="1"/>
    <col min="6421" max="6421" width="8.5703125" bestFit="1" customWidth="1"/>
    <col min="6422" max="6422" width="7.7109375" customWidth="1"/>
    <col min="6655" max="6655" width="13.42578125" bestFit="1" customWidth="1"/>
    <col min="6656" max="6656" width="22.28515625" bestFit="1" customWidth="1"/>
    <col min="6657" max="6657" width="27.5703125" bestFit="1" customWidth="1"/>
    <col min="6658" max="6658" width="9.7109375" bestFit="1" customWidth="1"/>
    <col min="6659" max="6660" width="9.7109375" customWidth="1"/>
    <col min="6661" max="6661" width="14.140625" customWidth="1"/>
    <col min="6662" max="6662" width="15.42578125" bestFit="1" customWidth="1"/>
    <col min="6663" max="6663" width="15.140625" bestFit="1" customWidth="1"/>
    <col min="6664" max="6665" width="11.28515625" bestFit="1" customWidth="1"/>
    <col min="6666" max="6666" width="12" customWidth="1"/>
    <col min="6667" max="6667" width="13.140625" customWidth="1"/>
    <col min="6668" max="6673" width="7.7109375" customWidth="1"/>
    <col min="6674" max="6674" width="8.5703125" bestFit="1" customWidth="1"/>
    <col min="6675" max="6676" width="7.7109375" customWidth="1"/>
    <col min="6677" max="6677" width="8.5703125" bestFit="1" customWidth="1"/>
    <col min="6678" max="6678" width="7.7109375" customWidth="1"/>
    <col min="6911" max="6911" width="13.42578125" bestFit="1" customWidth="1"/>
    <col min="6912" max="6912" width="22.28515625" bestFit="1" customWidth="1"/>
    <col min="6913" max="6913" width="27.5703125" bestFit="1" customWidth="1"/>
    <col min="6914" max="6914" width="9.7109375" bestFit="1" customWidth="1"/>
    <col min="6915" max="6916" width="9.7109375" customWidth="1"/>
    <col min="6917" max="6917" width="14.140625" customWidth="1"/>
    <col min="6918" max="6918" width="15.42578125" bestFit="1" customWidth="1"/>
    <col min="6919" max="6919" width="15.140625" bestFit="1" customWidth="1"/>
    <col min="6920" max="6921" width="11.28515625" bestFit="1" customWidth="1"/>
    <col min="6922" max="6922" width="12" customWidth="1"/>
    <col min="6923" max="6923" width="13.140625" customWidth="1"/>
    <col min="6924" max="6929" width="7.7109375" customWidth="1"/>
    <col min="6930" max="6930" width="8.5703125" bestFit="1" customWidth="1"/>
    <col min="6931" max="6932" width="7.7109375" customWidth="1"/>
    <col min="6933" max="6933" width="8.5703125" bestFit="1" customWidth="1"/>
    <col min="6934" max="6934" width="7.7109375" customWidth="1"/>
    <col min="7167" max="7167" width="13.42578125" bestFit="1" customWidth="1"/>
    <col min="7168" max="7168" width="22.28515625" bestFit="1" customWidth="1"/>
    <col min="7169" max="7169" width="27.5703125" bestFit="1" customWidth="1"/>
    <col min="7170" max="7170" width="9.7109375" bestFit="1" customWidth="1"/>
    <col min="7171" max="7172" width="9.7109375" customWidth="1"/>
    <col min="7173" max="7173" width="14.140625" customWidth="1"/>
    <col min="7174" max="7174" width="15.42578125" bestFit="1" customWidth="1"/>
    <col min="7175" max="7175" width="15.140625" bestFit="1" customWidth="1"/>
    <col min="7176" max="7177" width="11.28515625" bestFit="1" customWidth="1"/>
    <col min="7178" max="7178" width="12" customWidth="1"/>
    <col min="7179" max="7179" width="13.140625" customWidth="1"/>
    <col min="7180" max="7185" width="7.7109375" customWidth="1"/>
    <col min="7186" max="7186" width="8.5703125" bestFit="1" customWidth="1"/>
    <col min="7187" max="7188" width="7.7109375" customWidth="1"/>
    <col min="7189" max="7189" width="8.5703125" bestFit="1" customWidth="1"/>
    <col min="7190" max="7190" width="7.7109375" customWidth="1"/>
    <col min="7423" max="7423" width="13.42578125" bestFit="1" customWidth="1"/>
    <col min="7424" max="7424" width="22.28515625" bestFit="1" customWidth="1"/>
    <col min="7425" max="7425" width="27.5703125" bestFit="1" customWidth="1"/>
    <col min="7426" max="7426" width="9.7109375" bestFit="1" customWidth="1"/>
    <col min="7427" max="7428" width="9.7109375" customWidth="1"/>
    <col min="7429" max="7429" width="14.140625" customWidth="1"/>
    <col min="7430" max="7430" width="15.42578125" bestFit="1" customWidth="1"/>
    <col min="7431" max="7431" width="15.140625" bestFit="1" customWidth="1"/>
    <col min="7432" max="7433" width="11.28515625" bestFit="1" customWidth="1"/>
    <col min="7434" max="7434" width="12" customWidth="1"/>
    <col min="7435" max="7435" width="13.140625" customWidth="1"/>
    <col min="7436" max="7441" width="7.7109375" customWidth="1"/>
    <col min="7442" max="7442" width="8.5703125" bestFit="1" customWidth="1"/>
    <col min="7443" max="7444" width="7.7109375" customWidth="1"/>
    <col min="7445" max="7445" width="8.5703125" bestFit="1" customWidth="1"/>
    <col min="7446" max="7446" width="7.7109375" customWidth="1"/>
    <col min="7679" max="7679" width="13.42578125" bestFit="1" customWidth="1"/>
    <col min="7680" max="7680" width="22.28515625" bestFit="1" customWidth="1"/>
    <col min="7681" max="7681" width="27.5703125" bestFit="1" customWidth="1"/>
    <col min="7682" max="7682" width="9.7109375" bestFit="1" customWidth="1"/>
    <col min="7683" max="7684" width="9.7109375" customWidth="1"/>
    <col min="7685" max="7685" width="14.140625" customWidth="1"/>
    <col min="7686" max="7686" width="15.42578125" bestFit="1" customWidth="1"/>
    <col min="7687" max="7687" width="15.140625" bestFit="1" customWidth="1"/>
    <col min="7688" max="7689" width="11.28515625" bestFit="1" customWidth="1"/>
    <col min="7690" max="7690" width="12" customWidth="1"/>
    <col min="7691" max="7691" width="13.140625" customWidth="1"/>
    <col min="7692" max="7697" width="7.7109375" customWidth="1"/>
    <col min="7698" max="7698" width="8.5703125" bestFit="1" customWidth="1"/>
    <col min="7699" max="7700" width="7.7109375" customWidth="1"/>
    <col min="7701" max="7701" width="8.5703125" bestFit="1" customWidth="1"/>
    <col min="7702" max="7702" width="7.7109375" customWidth="1"/>
    <col min="7935" max="7935" width="13.42578125" bestFit="1" customWidth="1"/>
    <col min="7936" max="7936" width="22.28515625" bestFit="1" customWidth="1"/>
    <col min="7937" max="7937" width="27.5703125" bestFit="1" customWidth="1"/>
    <col min="7938" max="7938" width="9.7109375" bestFit="1" customWidth="1"/>
    <col min="7939" max="7940" width="9.7109375" customWidth="1"/>
    <col min="7941" max="7941" width="14.140625" customWidth="1"/>
    <col min="7942" max="7942" width="15.42578125" bestFit="1" customWidth="1"/>
    <col min="7943" max="7943" width="15.140625" bestFit="1" customWidth="1"/>
    <col min="7944" max="7945" width="11.28515625" bestFit="1" customWidth="1"/>
    <col min="7946" max="7946" width="12" customWidth="1"/>
    <col min="7947" max="7947" width="13.140625" customWidth="1"/>
    <col min="7948" max="7953" width="7.7109375" customWidth="1"/>
    <col min="7954" max="7954" width="8.5703125" bestFit="1" customWidth="1"/>
    <col min="7955" max="7956" width="7.7109375" customWidth="1"/>
    <col min="7957" max="7957" width="8.5703125" bestFit="1" customWidth="1"/>
    <col min="7958" max="7958" width="7.7109375" customWidth="1"/>
    <col min="8191" max="8191" width="13.42578125" bestFit="1" customWidth="1"/>
    <col min="8192" max="8192" width="22.28515625" bestFit="1" customWidth="1"/>
    <col min="8193" max="8193" width="27.5703125" bestFit="1" customWidth="1"/>
    <col min="8194" max="8194" width="9.7109375" bestFit="1" customWidth="1"/>
    <col min="8195" max="8196" width="9.7109375" customWidth="1"/>
    <col min="8197" max="8197" width="14.140625" customWidth="1"/>
    <col min="8198" max="8198" width="15.42578125" bestFit="1" customWidth="1"/>
    <col min="8199" max="8199" width="15.140625" bestFit="1" customWidth="1"/>
    <col min="8200" max="8201" width="11.28515625" bestFit="1" customWidth="1"/>
    <col min="8202" max="8202" width="12" customWidth="1"/>
    <col min="8203" max="8203" width="13.140625" customWidth="1"/>
    <col min="8204" max="8209" width="7.7109375" customWidth="1"/>
    <col min="8210" max="8210" width="8.5703125" bestFit="1" customWidth="1"/>
    <col min="8211" max="8212" width="7.7109375" customWidth="1"/>
    <col min="8213" max="8213" width="8.5703125" bestFit="1" customWidth="1"/>
    <col min="8214" max="8214" width="7.7109375" customWidth="1"/>
    <col min="8447" max="8447" width="13.42578125" bestFit="1" customWidth="1"/>
    <col min="8448" max="8448" width="22.28515625" bestFit="1" customWidth="1"/>
    <col min="8449" max="8449" width="27.5703125" bestFit="1" customWidth="1"/>
    <col min="8450" max="8450" width="9.7109375" bestFit="1" customWidth="1"/>
    <col min="8451" max="8452" width="9.7109375" customWidth="1"/>
    <col min="8453" max="8453" width="14.140625" customWidth="1"/>
    <col min="8454" max="8454" width="15.42578125" bestFit="1" customWidth="1"/>
    <col min="8455" max="8455" width="15.140625" bestFit="1" customWidth="1"/>
    <col min="8456" max="8457" width="11.28515625" bestFit="1" customWidth="1"/>
    <col min="8458" max="8458" width="12" customWidth="1"/>
    <col min="8459" max="8459" width="13.140625" customWidth="1"/>
    <col min="8460" max="8465" width="7.7109375" customWidth="1"/>
    <col min="8466" max="8466" width="8.5703125" bestFit="1" customWidth="1"/>
    <col min="8467" max="8468" width="7.7109375" customWidth="1"/>
    <col min="8469" max="8469" width="8.5703125" bestFit="1" customWidth="1"/>
    <col min="8470" max="8470" width="7.7109375" customWidth="1"/>
    <col min="8703" max="8703" width="13.42578125" bestFit="1" customWidth="1"/>
    <col min="8704" max="8704" width="22.28515625" bestFit="1" customWidth="1"/>
    <col min="8705" max="8705" width="27.5703125" bestFit="1" customWidth="1"/>
    <col min="8706" max="8706" width="9.7109375" bestFit="1" customWidth="1"/>
    <col min="8707" max="8708" width="9.7109375" customWidth="1"/>
    <col min="8709" max="8709" width="14.140625" customWidth="1"/>
    <col min="8710" max="8710" width="15.42578125" bestFit="1" customWidth="1"/>
    <col min="8711" max="8711" width="15.140625" bestFit="1" customWidth="1"/>
    <col min="8712" max="8713" width="11.28515625" bestFit="1" customWidth="1"/>
    <col min="8714" max="8714" width="12" customWidth="1"/>
    <col min="8715" max="8715" width="13.140625" customWidth="1"/>
    <col min="8716" max="8721" width="7.7109375" customWidth="1"/>
    <col min="8722" max="8722" width="8.5703125" bestFit="1" customWidth="1"/>
    <col min="8723" max="8724" width="7.7109375" customWidth="1"/>
    <col min="8725" max="8725" width="8.5703125" bestFit="1" customWidth="1"/>
    <col min="8726" max="8726" width="7.7109375" customWidth="1"/>
    <col min="8959" max="8959" width="13.42578125" bestFit="1" customWidth="1"/>
    <col min="8960" max="8960" width="22.28515625" bestFit="1" customWidth="1"/>
    <col min="8961" max="8961" width="27.5703125" bestFit="1" customWidth="1"/>
    <col min="8962" max="8962" width="9.7109375" bestFit="1" customWidth="1"/>
    <col min="8963" max="8964" width="9.7109375" customWidth="1"/>
    <col min="8965" max="8965" width="14.140625" customWidth="1"/>
    <col min="8966" max="8966" width="15.42578125" bestFit="1" customWidth="1"/>
    <col min="8967" max="8967" width="15.140625" bestFit="1" customWidth="1"/>
    <col min="8968" max="8969" width="11.28515625" bestFit="1" customWidth="1"/>
    <col min="8970" max="8970" width="12" customWidth="1"/>
    <col min="8971" max="8971" width="13.140625" customWidth="1"/>
    <col min="8972" max="8977" width="7.7109375" customWidth="1"/>
    <col min="8978" max="8978" width="8.5703125" bestFit="1" customWidth="1"/>
    <col min="8979" max="8980" width="7.7109375" customWidth="1"/>
    <col min="8981" max="8981" width="8.5703125" bestFit="1" customWidth="1"/>
    <col min="8982" max="8982" width="7.7109375" customWidth="1"/>
    <col min="9215" max="9215" width="13.42578125" bestFit="1" customWidth="1"/>
    <col min="9216" max="9216" width="22.28515625" bestFit="1" customWidth="1"/>
    <col min="9217" max="9217" width="27.5703125" bestFit="1" customWidth="1"/>
    <col min="9218" max="9218" width="9.7109375" bestFit="1" customWidth="1"/>
    <col min="9219" max="9220" width="9.7109375" customWidth="1"/>
    <col min="9221" max="9221" width="14.140625" customWidth="1"/>
    <col min="9222" max="9222" width="15.42578125" bestFit="1" customWidth="1"/>
    <col min="9223" max="9223" width="15.140625" bestFit="1" customWidth="1"/>
    <col min="9224" max="9225" width="11.28515625" bestFit="1" customWidth="1"/>
    <col min="9226" max="9226" width="12" customWidth="1"/>
    <col min="9227" max="9227" width="13.140625" customWidth="1"/>
    <col min="9228" max="9233" width="7.7109375" customWidth="1"/>
    <col min="9234" max="9234" width="8.5703125" bestFit="1" customWidth="1"/>
    <col min="9235" max="9236" width="7.7109375" customWidth="1"/>
    <col min="9237" max="9237" width="8.5703125" bestFit="1" customWidth="1"/>
    <col min="9238" max="9238" width="7.7109375" customWidth="1"/>
    <col min="9471" max="9471" width="13.42578125" bestFit="1" customWidth="1"/>
    <col min="9472" max="9472" width="22.28515625" bestFit="1" customWidth="1"/>
    <col min="9473" max="9473" width="27.5703125" bestFit="1" customWidth="1"/>
    <col min="9474" max="9474" width="9.7109375" bestFit="1" customWidth="1"/>
    <col min="9475" max="9476" width="9.7109375" customWidth="1"/>
    <col min="9477" max="9477" width="14.140625" customWidth="1"/>
    <col min="9478" max="9478" width="15.42578125" bestFit="1" customWidth="1"/>
    <col min="9479" max="9479" width="15.140625" bestFit="1" customWidth="1"/>
    <col min="9480" max="9481" width="11.28515625" bestFit="1" customWidth="1"/>
    <col min="9482" max="9482" width="12" customWidth="1"/>
    <col min="9483" max="9483" width="13.140625" customWidth="1"/>
    <col min="9484" max="9489" width="7.7109375" customWidth="1"/>
    <col min="9490" max="9490" width="8.5703125" bestFit="1" customWidth="1"/>
    <col min="9491" max="9492" width="7.7109375" customWidth="1"/>
    <col min="9493" max="9493" width="8.5703125" bestFit="1" customWidth="1"/>
    <col min="9494" max="9494" width="7.7109375" customWidth="1"/>
    <col min="9727" max="9727" width="13.42578125" bestFit="1" customWidth="1"/>
    <col min="9728" max="9728" width="22.28515625" bestFit="1" customWidth="1"/>
    <col min="9729" max="9729" width="27.5703125" bestFit="1" customWidth="1"/>
    <col min="9730" max="9730" width="9.7109375" bestFit="1" customWidth="1"/>
    <col min="9731" max="9732" width="9.7109375" customWidth="1"/>
    <col min="9733" max="9733" width="14.140625" customWidth="1"/>
    <col min="9734" max="9734" width="15.42578125" bestFit="1" customWidth="1"/>
    <col min="9735" max="9735" width="15.140625" bestFit="1" customWidth="1"/>
    <col min="9736" max="9737" width="11.28515625" bestFit="1" customWidth="1"/>
    <col min="9738" max="9738" width="12" customWidth="1"/>
    <col min="9739" max="9739" width="13.140625" customWidth="1"/>
    <col min="9740" max="9745" width="7.7109375" customWidth="1"/>
    <col min="9746" max="9746" width="8.5703125" bestFit="1" customWidth="1"/>
    <col min="9747" max="9748" width="7.7109375" customWidth="1"/>
    <col min="9749" max="9749" width="8.5703125" bestFit="1" customWidth="1"/>
    <col min="9750" max="9750" width="7.7109375" customWidth="1"/>
    <col min="9983" max="9983" width="13.42578125" bestFit="1" customWidth="1"/>
    <col min="9984" max="9984" width="22.28515625" bestFit="1" customWidth="1"/>
    <col min="9985" max="9985" width="27.5703125" bestFit="1" customWidth="1"/>
    <col min="9986" max="9986" width="9.7109375" bestFit="1" customWidth="1"/>
    <col min="9987" max="9988" width="9.7109375" customWidth="1"/>
    <col min="9989" max="9989" width="14.140625" customWidth="1"/>
    <col min="9990" max="9990" width="15.42578125" bestFit="1" customWidth="1"/>
    <col min="9991" max="9991" width="15.140625" bestFit="1" customWidth="1"/>
    <col min="9992" max="9993" width="11.28515625" bestFit="1" customWidth="1"/>
    <col min="9994" max="9994" width="12" customWidth="1"/>
    <col min="9995" max="9995" width="13.140625" customWidth="1"/>
    <col min="9996" max="10001" width="7.7109375" customWidth="1"/>
    <col min="10002" max="10002" width="8.5703125" bestFit="1" customWidth="1"/>
    <col min="10003" max="10004" width="7.7109375" customWidth="1"/>
    <col min="10005" max="10005" width="8.5703125" bestFit="1" customWidth="1"/>
    <col min="10006" max="10006" width="7.7109375" customWidth="1"/>
    <col min="10239" max="10239" width="13.42578125" bestFit="1" customWidth="1"/>
    <col min="10240" max="10240" width="22.28515625" bestFit="1" customWidth="1"/>
    <col min="10241" max="10241" width="27.5703125" bestFit="1" customWidth="1"/>
    <col min="10242" max="10242" width="9.7109375" bestFit="1" customWidth="1"/>
    <col min="10243" max="10244" width="9.7109375" customWidth="1"/>
    <col min="10245" max="10245" width="14.140625" customWidth="1"/>
    <col min="10246" max="10246" width="15.42578125" bestFit="1" customWidth="1"/>
    <col min="10247" max="10247" width="15.140625" bestFit="1" customWidth="1"/>
    <col min="10248" max="10249" width="11.28515625" bestFit="1" customWidth="1"/>
    <col min="10250" max="10250" width="12" customWidth="1"/>
    <col min="10251" max="10251" width="13.140625" customWidth="1"/>
    <col min="10252" max="10257" width="7.7109375" customWidth="1"/>
    <col min="10258" max="10258" width="8.5703125" bestFit="1" customWidth="1"/>
    <col min="10259" max="10260" width="7.7109375" customWidth="1"/>
    <col min="10261" max="10261" width="8.5703125" bestFit="1" customWidth="1"/>
    <col min="10262" max="10262" width="7.7109375" customWidth="1"/>
    <col min="10495" max="10495" width="13.42578125" bestFit="1" customWidth="1"/>
    <col min="10496" max="10496" width="22.28515625" bestFit="1" customWidth="1"/>
    <col min="10497" max="10497" width="27.5703125" bestFit="1" customWidth="1"/>
    <col min="10498" max="10498" width="9.7109375" bestFit="1" customWidth="1"/>
    <col min="10499" max="10500" width="9.7109375" customWidth="1"/>
    <col min="10501" max="10501" width="14.140625" customWidth="1"/>
    <col min="10502" max="10502" width="15.42578125" bestFit="1" customWidth="1"/>
    <col min="10503" max="10503" width="15.140625" bestFit="1" customWidth="1"/>
    <col min="10504" max="10505" width="11.28515625" bestFit="1" customWidth="1"/>
    <col min="10506" max="10506" width="12" customWidth="1"/>
    <col min="10507" max="10507" width="13.140625" customWidth="1"/>
    <col min="10508" max="10513" width="7.7109375" customWidth="1"/>
    <col min="10514" max="10514" width="8.5703125" bestFit="1" customWidth="1"/>
    <col min="10515" max="10516" width="7.7109375" customWidth="1"/>
    <col min="10517" max="10517" width="8.5703125" bestFit="1" customWidth="1"/>
    <col min="10518" max="10518" width="7.7109375" customWidth="1"/>
    <col min="10751" max="10751" width="13.42578125" bestFit="1" customWidth="1"/>
    <col min="10752" max="10752" width="22.28515625" bestFit="1" customWidth="1"/>
    <col min="10753" max="10753" width="27.5703125" bestFit="1" customWidth="1"/>
    <col min="10754" max="10754" width="9.7109375" bestFit="1" customWidth="1"/>
    <col min="10755" max="10756" width="9.7109375" customWidth="1"/>
    <col min="10757" max="10757" width="14.140625" customWidth="1"/>
    <col min="10758" max="10758" width="15.42578125" bestFit="1" customWidth="1"/>
    <col min="10759" max="10759" width="15.140625" bestFit="1" customWidth="1"/>
    <col min="10760" max="10761" width="11.28515625" bestFit="1" customWidth="1"/>
    <col min="10762" max="10762" width="12" customWidth="1"/>
    <col min="10763" max="10763" width="13.140625" customWidth="1"/>
    <col min="10764" max="10769" width="7.7109375" customWidth="1"/>
    <col min="10770" max="10770" width="8.5703125" bestFit="1" customWidth="1"/>
    <col min="10771" max="10772" width="7.7109375" customWidth="1"/>
    <col min="10773" max="10773" width="8.5703125" bestFit="1" customWidth="1"/>
    <col min="10774" max="10774" width="7.7109375" customWidth="1"/>
    <col min="11007" max="11007" width="13.42578125" bestFit="1" customWidth="1"/>
    <col min="11008" max="11008" width="22.28515625" bestFit="1" customWidth="1"/>
    <col min="11009" max="11009" width="27.5703125" bestFit="1" customWidth="1"/>
    <col min="11010" max="11010" width="9.7109375" bestFit="1" customWidth="1"/>
    <col min="11011" max="11012" width="9.7109375" customWidth="1"/>
    <col min="11013" max="11013" width="14.140625" customWidth="1"/>
    <col min="11014" max="11014" width="15.42578125" bestFit="1" customWidth="1"/>
    <col min="11015" max="11015" width="15.140625" bestFit="1" customWidth="1"/>
    <col min="11016" max="11017" width="11.28515625" bestFit="1" customWidth="1"/>
    <col min="11018" max="11018" width="12" customWidth="1"/>
    <col min="11019" max="11019" width="13.140625" customWidth="1"/>
    <col min="11020" max="11025" width="7.7109375" customWidth="1"/>
    <col min="11026" max="11026" width="8.5703125" bestFit="1" customWidth="1"/>
    <col min="11027" max="11028" width="7.7109375" customWidth="1"/>
    <col min="11029" max="11029" width="8.5703125" bestFit="1" customWidth="1"/>
    <col min="11030" max="11030" width="7.7109375" customWidth="1"/>
    <col min="11263" max="11263" width="13.42578125" bestFit="1" customWidth="1"/>
    <col min="11264" max="11264" width="22.28515625" bestFit="1" customWidth="1"/>
    <col min="11265" max="11265" width="27.5703125" bestFit="1" customWidth="1"/>
    <col min="11266" max="11266" width="9.7109375" bestFit="1" customWidth="1"/>
    <col min="11267" max="11268" width="9.7109375" customWidth="1"/>
    <col min="11269" max="11269" width="14.140625" customWidth="1"/>
    <col min="11270" max="11270" width="15.42578125" bestFit="1" customWidth="1"/>
    <col min="11271" max="11271" width="15.140625" bestFit="1" customWidth="1"/>
    <col min="11272" max="11273" width="11.28515625" bestFit="1" customWidth="1"/>
    <col min="11274" max="11274" width="12" customWidth="1"/>
    <col min="11275" max="11275" width="13.140625" customWidth="1"/>
    <col min="11276" max="11281" width="7.7109375" customWidth="1"/>
    <col min="11282" max="11282" width="8.5703125" bestFit="1" customWidth="1"/>
    <col min="11283" max="11284" width="7.7109375" customWidth="1"/>
    <col min="11285" max="11285" width="8.5703125" bestFit="1" customWidth="1"/>
    <col min="11286" max="11286" width="7.7109375" customWidth="1"/>
    <col min="11519" max="11519" width="13.42578125" bestFit="1" customWidth="1"/>
    <col min="11520" max="11520" width="22.28515625" bestFit="1" customWidth="1"/>
    <col min="11521" max="11521" width="27.5703125" bestFit="1" customWidth="1"/>
    <col min="11522" max="11522" width="9.7109375" bestFit="1" customWidth="1"/>
    <col min="11523" max="11524" width="9.7109375" customWidth="1"/>
    <col min="11525" max="11525" width="14.140625" customWidth="1"/>
    <col min="11526" max="11526" width="15.42578125" bestFit="1" customWidth="1"/>
    <col min="11527" max="11527" width="15.140625" bestFit="1" customWidth="1"/>
    <col min="11528" max="11529" width="11.28515625" bestFit="1" customWidth="1"/>
    <col min="11530" max="11530" width="12" customWidth="1"/>
    <col min="11531" max="11531" width="13.140625" customWidth="1"/>
    <col min="11532" max="11537" width="7.7109375" customWidth="1"/>
    <col min="11538" max="11538" width="8.5703125" bestFit="1" customWidth="1"/>
    <col min="11539" max="11540" width="7.7109375" customWidth="1"/>
    <col min="11541" max="11541" width="8.5703125" bestFit="1" customWidth="1"/>
    <col min="11542" max="11542" width="7.7109375" customWidth="1"/>
    <col min="11775" max="11775" width="13.42578125" bestFit="1" customWidth="1"/>
    <col min="11776" max="11776" width="22.28515625" bestFit="1" customWidth="1"/>
    <col min="11777" max="11777" width="27.5703125" bestFit="1" customWidth="1"/>
    <col min="11778" max="11778" width="9.7109375" bestFit="1" customWidth="1"/>
    <col min="11779" max="11780" width="9.7109375" customWidth="1"/>
    <col min="11781" max="11781" width="14.140625" customWidth="1"/>
    <col min="11782" max="11782" width="15.42578125" bestFit="1" customWidth="1"/>
    <col min="11783" max="11783" width="15.140625" bestFit="1" customWidth="1"/>
    <col min="11784" max="11785" width="11.28515625" bestFit="1" customWidth="1"/>
    <col min="11786" max="11786" width="12" customWidth="1"/>
    <col min="11787" max="11787" width="13.140625" customWidth="1"/>
    <col min="11788" max="11793" width="7.7109375" customWidth="1"/>
    <col min="11794" max="11794" width="8.5703125" bestFit="1" customWidth="1"/>
    <col min="11795" max="11796" width="7.7109375" customWidth="1"/>
    <col min="11797" max="11797" width="8.5703125" bestFit="1" customWidth="1"/>
    <col min="11798" max="11798" width="7.7109375" customWidth="1"/>
    <col min="12031" max="12031" width="13.42578125" bestFit="1" customWidth="1"/>
    <col min="12032" max="12032" width="22.28515625" bestFit="1" customWidth="1"/>
    <col min="12033" max="12033" width="27.5703125" bestFit="1" customWidth="1"/>
    <col min="12034" max="12034" width="9.7109375" bestFit="1" customWidth="1"/>
    <col min="12035" max="12036" width="9.7109375" customWidth="1"/>
    <col min="12037" max="12037" width="14.140625" customWidth="1"/>
    <col min="12038" max="12038" width="15.42578125" bestFit="1" customWidth="1"/>
    <col min="12039" max="12039" width="15.140625" bestFit="1" customWidth="1"/>
    <col min="12040" max="12041" width="11.28515625" bestFit="1" customWidth="1"/>
    <col min="12042" max="12042" width="12" customWidth="1"/>
    <col min="12043" max="12043" width="13.140625" customWidth="1"/>
    <col min="12044" max="12049" width="7.7109375" customWidth="1"/>
    <col min="12050" max="12050" width="8.5703125" bestFit="1" customWidth="1"/>
    <col min="12051" max="12052" width="7.7109375" customWidth="1"/>
    <col min="12053" max="12053" width="8.5703125" bestFit="1" customWidth="1"/>
    <col min="12054" max="12054" width="7.7109375" customWidth="1"/>
    <col min="12287" max="12287" width="13.42578125" bestFit="1" customWidth="1"/>
    <col min="12288" max="12288" width="22.28515625" bestFit="1" customWidth="1"/>
    <col min="12289" max="12289" width="27.5703125" bestFit="1" customWidth="1"/>
    <col min="12290" max="12290" width="9.7109375" bestFit="1" customWidth="1"/>
    <col min="12291" max="12292" width="9.7109375" customWidth="1"/>
    <col min="12293" max="12293" width="14.140625" customWidth="1"/>
    <col min="12294" max="12294" width="15.42578125" bestFit="1" customWidth="1"/>
    <col min="12295" max="12295" width="15.140625" bestFit="1" customWidth="1"/>
    <col min="12296" max="12297" width="11.28515625" bestFit="1" customWidth="1"/>
    <col min="12298" max="12298" width="12" customWidth="1"/>
    <col min="12299" max="12299" width="13.140625" customWidth="1"/>
    <col min="12300" max="12305" width="7.7109375" customWidth="1"/>
    <col min="12306" max="12306" width="8.5703125" bestFit="1" customWidth="1"/>
    <col min="12307" max="12308" width="7.7109375" customWidth="1"/>
    <col min="12309" max="12309" width="8.5703125" bestFit="1" customWidth="1"/>
    <col min="12310" max="12310" width="7.7109375" customWidth="1"/>
    <col min="12543" max="12543" width="13.42578125" bestFit="1" customWidth="1"/>
    <col min="12544" max="12544" width="22.28515625" bestFit="1" customWidth="1"/>
    <col min="12545" max="12545" width="27.5703125" bestFit="1" customWidth="1"/>
    <col min="12546" max="12546" width="9.7109375" bestFit="1" customWidth="1"/>
    <col min="12547" max="12548" width="9.7109375" customWidth="1"/>
    <col min="12549" max="12549" width="14.140625" customWidth="1"/>
    <col min="12550" max="12550" width="15.42578125" bestFit="1" customWidth="1"/>
    <col min="12551" max="12551" width="15.140625" bestFit="1" customWidth="1"/>
    <col min="12552" max="12553" width="11.28515625" bestFit="1" customWidth="1"/>
    <col min="12554" max="12554" width="12" customWidth="1"/>
    <col min="12555" max="12555" width="13.140625" customWidth="1"/>
    <col min="12556" max="12561" width="7.7109375" customWidth="1"/>
    <col min="12562" max="12562" width="8.5703125" bestFit="1" customWidth="1"/>
    <col min="12563" max="12564" width="7.7109375" customWidth="1"/>
    <col min="12565" max="12565" width="8.5703125" bestFit="1" customWidth="1"/>
    <col min="12566" max="12566" width="7.7109375" customWidth="1"/>
    <col min="12799" max="12799" width="13.42578125" bestFit="1" customWidth="1"/>
    <col min="12800" max="12800" width="22.28515625" bestFit="1" customWidth="1"/>
    <col min="12801" max="12801" width="27.5703125" bestFit="1" customWidth="1"/>
    <col min="12802" max="12802" width="9.7109375" bestFit="1" customWidth="1"/>
    <col min="12803" max="12804" width="9.7109375" customWidth="1"/>
    <col min="12805" max="12805" width="14.140625" customWidth="1"/>
    <col min="12806" max="12806" width="15.42578125" bestFit="1" customWidth="1"/>
    <col min="12807" max="12807" width="15.140625" bestFit="1" customWidth="1"/>
    <col min="12808" max="12809" width="11.28515625" bestFit="1" customWidth="1"/>
    <col min="12810" max="12810" width="12" customWidth="1"/>
    <col min="12811" max="12811" width="13.140625" customWidth="1"/>
    <col min="12812" max="12817" width="7.7109375" customWidth="1"/>
    <col min="12818" max="12818" width="8.5703125" bestFit="1" customWidth="1"/>
    <col min="12819" max="12820" width="7.7109375" customWidth="1"/>
    <col min="12821" max="12821" width="8.5703125" bestFit="1" customWidth="1"/>
    <col min="12822" max="12822" width="7.7109375" customWidth="1"/>
    <col min="13055" max="13055" width="13.42578125" bestFit="1" customWidth="1"/>
    <col min="13056" max="13056" width="22.28515625" bestFit="1" customWidth="1"/>
    <col min="13057" max="13057" width="27.5703125" bestFit="1" customWidth="1"/>
    <col min="13058" max="13058" width="9.7109375" bestFit="1" customWidth="1"/>
    <col min="13059" max="13060" width="9.7109375" customWidth="1"/>
    <col min="13061" max="13061" width="14.140625" customWidth="1"/>
    <col min="13062" max="13062" width="15.42578125" bestFit="1" customWidth="1"/>
    <col min="13063" max="13063" width="15.140625" bestFit="1" customWidth="1"/>
    <col min="13064" max="13065" width="11.28515625" bestFit="1" customWidth="1"/>
    <col min="13066" max="13066" width="12" customWidth="1"/>
    <col min="13067" max="13067" width="13.140625" customWidth="1"/>
    <col min="13068" max="13073" width="7.7109375" customWidth="1"/>
    <col min="13074" max="13074" width="8.5703125" bestFit="1" customWidth="1"/>
    <col min="13075" max="13076" width="7.7109375" customWidth="1"/>
    <col min="13077" max="13077" width="8.5703125" bestFit="1" customWidth="1"/>
    <col min="13078" max="13078" width="7.7109375" customWidth="1"/>
    <col min="13311" max="13311" width="13.42578125" bestFit="1" customWidth="1"/>
    <col min="13312" max="13312" width="22.28515625" bestFit="1" customWidth="1"/>
    <col min="13313" max="13313" width="27.5703125" bestFit="1" customWidth="1"/>
    <col min="13314" max="13314" width="9.7109375" bestFit="1" customWidth="1"/>
    <col min="13315" max="13316" width="9.7109375" customWidth="1"/>
    <col min="13317" max="13317" width="14.140625" customWidth="1"/>
    <col min="13318" max="13318" width="15.42578125" bestFit="1" customWidth="1"/>
    <col min="13319" max="13319" width="15.140625" bestFit="1" customWidth="1"/>
    <col min="13320" max="13321" width="11.28515625" bestFit="1" customWidth="1"/>
    <col min="13322" max="13322" width="12" customWidth="1"/>
    <col min="13323" max="13323" width="13.140625" customWidth="1"/>
    <col min="13324" max="13329" width="7.7109375" customWidth="1"/>
    <col min="13330" max="13330" width="8.5703125" bestFit="1" customWidth="1"/>
    <col min="13331" max="13332" width="7.7109375" customWidth="1"/>
    <col min="13333" max="13333" width="8.5703125" bestFit="1" customWidth="1"/>
    <col min="13334" max="13334" width="7.7109375" customWidth="1"/>
    <col min="13567" max="13567" width="13.42578125" bestFit="1" customWidth="1"/>
    <col min="13568" max="13568" width="22.28515625" bestFit="1" customWidth="1"/>
    <col min="13569" max="13569" width="27.5703125" bestFit="1" customWidth="1"/>
    <col min="13570" max="13570" width="9.7109375" bestFit="1" customWidth="1"/>
    <col min="13571" max="13572" width="9.7109375" customWidth="1"/>
    <col min="13573" max="13573" width="14.140625" customWidth="1"/>
    <col min="13574" max="13574" width="15.42578125" bestFit="1" customWidth="1"/>
    <col min="13575" max="13575" width="15.140625" bestFit="1" customWidth="1"/>
    <col min="13576" max="13577" width="11.28515625" bestFit="1" customWidth="1"/>
    <col min="13578" max="13578" width="12" customWidth="1"/>
    <col min="13579" max="13579" width="13.140625" customWidth="1"/>
    <col min="13580" max="13585" width="7.7109375" customWidth="1"/>
    <col min="13586" max="13586" width="8.5703125" bestFit="1" customWidth="1"/>
    <col min="13587" max="13588" width="7.7109375" customWidth="1"/>
    <col min="13589" max="13589" width="8.5703125" bestFit="1" customWidth="1"/>
    <col min="13590" max="13590" width="7.7109375" customWidth="1"/>
    <col min="13823" max="13823" width="13.42578125" bestFit="1" customWidth="1"/>
    <col min="13824" max="13824" width="22.28515625" bestFit="1" customWidth="1"/>
    <col min="13825" max="13825" width="27.5703125" bestFit="1" customWidth="1"/>
    <col min="13826" max="13826" width="9.7109375" bestFit="1" customWidth="1"/>
    <col min="13827" max="13828" width="9.7109375" customWidth="1"/>
    <col min="13829" max="13829" width="14.140625" customWidth="1"/>
    <col min="13830" max="13830" width="15.42578125" bestFit="1" customWidth="1"/>
    <col min="13831" max="13831" width="15.140625" bestFit="1" customWidth="1"/>
    <col min="13832" max="13833" width="11.28515625" bestFit="1" customWidth="1"/>
    <col min="13834" max="13834" width="12" customWidth="1"/>
    <col min="13835" max="13835" width="13.140625" customWidth="1"/>
    <col min="13836" max="13841" width="7.7109375" customWidth="1"/>
    <col min="13842" max="13842" width="8.5703125" bestFit="1" customWidth="1"/>
    <col min="13843" max="13844" width="7.7109375" customWidth="1"/>
    <col min="13845" max="13845" width="8.5703125" bestFit="1" customWidth="1"/>
    <col min="13846" max="13846" width="7.7109375" customWidth="1"/>
    <col min="14079" max="14079" width="13.42578125" bestFit="1" customWidth="1"/>
    <col min="14080" max="14080" width="22.28515625" bestFit="1" customWidth="1"/>
    <col min="14081" max="14081" width="27.5703125" bestFit="1" customWidth="1"/>
    <col min="14082" max="14082" width="9.7109375" bestFit="1" customWidth="1"/>
    <col min="14083" max="14084" width="9.7109375" customWidth="1"/>
    <col min="14085" max="14085" width="14.140625" customWidth="1"/>
    <col min="14086" max="14086" width="15.42578125" bestFit="1" customWidth="1"/>
    <col min="14087" max="14087" width="15.140625" bestFit="1" customWidth="1"/>
    <col min="14088" max="14089" width="11.28515625" bestFit="1" customWidth="1"/>
    <col min="14090" max="14090" width="12" customWidth="1"/>
    <col min="14091" max="14091" width="13.140625" customWidth="1"/>
    <col min="14092" max="14097" width="7.7109375" customWidth="1"/>
    <col min="14098" max="14098" width="8.5703125" bestFit="1" customWidth="1"/>
    <col min="14099" max="14100" width="7.7109375" customWidth="1"/>
    <col min="14101" max="14101" width="8.5703125" bestFit="1" customWidth="1"/>
    <col min="14102" max="14102" width="7.7109375" customWidth="1"/>
    <col min="14335" max="14335" width="13.42578125" bestFit="1" customWidth="1"/>
    <col min="14336" max="14336" width="22.28515625" bestFit="1" customWidth="1"/>
    <col min="14337" max="14337" width="27.5703125" bestFit="1" customWidth="1"/>
    <col min="14338" max="14338" width="9.7109375" bestFit="1" customWidth="1"/>
    <col min="14339" max="14340" width="9.7109375" customWidth="1"/>
    <col min="14341" max="14341" width="14.140625" customWidth="1"/>
    <col min="14342" max="14342" width="15.42578125" bestFit="1" customWidth="1"/>
    <col min="14343" max="14343" width="15.140625" bestFit="1" customWidth="1"/>
    <col min="14344" max="14345" width="11.28515625" bestFit="1" customWidth="1"/>
    <col min="14346" max="14346" width="12" customWidth="1"/>
    <col min="14347" max="14347" width="13.140625" customWidth="1"/>
    <col min="14348" max="14353" width="7.7109375" customWidth="1"/>
    <col min="14354" max="14354" width="8.5703125" bestFit="1" customWidth="1"/>
    <col min="14355" max="14356" width="7.7109375" customWidth="1"/>
    <col min="14357" max="14357" width="8.5703125" bestFit="1" customWidth="1"/>
    <col min="14358" max="14358" width="7.7109375" customWidth="1"/>
    <col min="14591" max="14591" width="13.42578125" bestFit="1" customWidth="1"/>
    <col min="14592" max="14592" width="22.28515625" bestFit="1" customWidth="1"/>
    <col min="14593" max="14593" width="27.5703125" bestFit="1" customWidth="1"/>
    <col min="14594" max="14594" width="9.7109375" bestFit="1" customWidth="1"/>
    <col min="14595" max="14596" width="9.7109375" customWidth="1"/>
    <col min="14597" max="14597" width="14.140625" customWidth="1"/>
    <col min="14598" max="14598" width="15.42578125" bestFit="1" customWidth="1"/>
    <col min="14599" max="14599" width="15.140625" bestFit="1" customWidth="1"/>
    <col min="14600" max="14601" width="11.28515625" bestFit="1" customWidth="1"/>
    <col min="14602" max="14602" width="12" customWidth="1"/>
    <col min="14603" max="14603" width="13.140625" customWidth="1"/>
    <col min="14604" max="14609" width="7.7109375" customWidth="1"/>
    <col min="14610" max="14610" width="8.5703125" bestFit="1" customWidth="1"/>
    <col min="14611" max="14612" width="7.7109375" customWidth="1"/>
    <col min="14613" max="14613" width="8.5703125" bestFit="1" customWidth="1"/>
    <col min="14614" max="14614" width="7.7109375" customWidth="1"/>
    <col min="14847" max="14847" width="13.42578125" bestFit="1" customWidth="1"/>
    <col min="14848" max="14848" width="22.28515625" bestFit="1" customWidth="1"/>
    <col min="14849" max="14849" width="27.5703125" bestFit="1" customWidth="1"/>
    <col min="14850" max="14850" width="9.7109375" bestFit="1" customWidth="1"/>
    <col min="14851" max="14852" width="9.7109375" customWidth="1"/>
    <col min="14853" max="14853" width="14.140625" customWidth="1"/>
    <col min="14854" max="14854" width="15.42578125" bestFit="1" customWidth="1"/>
    <col min="14855" max="14855" width="15.140625" bestFit="1" customWidth="1"/>
    <col min="14856" max="14857" width="11.28515625" bestFit="1" customWidth="1"/>
    <col min="14858" max="14858" width="12" customWidth="1"/>
    <col min="14859" max="14859" width="13.140625" customWidth="1"/>
    <col min="14860" max="14865" width="7.7109375" customWidth="1"/>
    <col min="14866" max="14866" width="8.5703125" bestFit="1" customWidth="1"/>
    <col min="14867" max="14868" width="7.7109375" customWidth="1"/>
    <col min="14869" max="14869" width="8.5703125" bestFit="1" customWidth="1"/>
    <col min="14870" max="14870" width="7.7109375" customWidth="1"/>
    <col min="15103" max="15103" width="13.42578125" bestFit="1" customWidth="1"/>
    <col min="15104" max="15104" width="22.28515625" bestFit="1" customWidth="1"/>
    <col min="15105" max="15105" width="27.5703125" bestFit="1" customWidth="1"/>
    <col min="15106" max="15106" width="9.7109375" bestFit="1" customWidth="1"/>
    <col min="15107" max="15108" width="9.7109375" customWidth="1"/>
    <col min="15109" max="15109" width="14.140625" customWidth="1"/>
    <col min="15110" max="15110" width="15.42578125" bestFit="1" customWidth="1"/>
    <col min="15111" max="15111" width="15.140625" bestFit="1" customWidth="1"/>
    <col min="15112" max="15113" width="11.28515625" bestFit="1" customWidth="1"/>
    <col min="15114" max="15114" width="12" customWidth="1"/>
    <col min="15115" max="15115" width="13.140625" customWidth="1"/>
    <col min="15116" max="15121" width="7.7109375" customWidth="1"/>
    <col min="15122" max="15122" width="8.5703125" bestFit="1" customWidth="1"/>
    <col min="15123" max="15124" width="7.7109375" customWidth="1"/>
    <col min="15125" max="15125" width="8.5703125" bestFit="1" customWidth="1"/>
    <col min="15126" max="15126" width="7.7109375" customWidth="1"/>
    <col min="15359" max="15359" width="13.42578125" bestFit="1" customWidth="1"/>
    <col min="15360" max="15360" width="22.28515625" bestFit="1" customWidth="1"/>
    <col min="15361" max="15361" width="27.5703125" bestFit="1" customWidth="1"/>
    <col min="15362" max="15362" width="9.7109375" bestFit="1" customWidth="1"/>
    <col min="15363" max="15364" width="9.7109375" customWidth="1"/>
    <col min="15365" max="15365" width="14.140625" customWidth="1"/>
    <col min="15366" max="15366" width="15.42578125" bestFit="1" customWidth="1"/>
    <col min="15367" max="15367" width="15.140625" bestFit="1" customWidth="1"/>
    <col min="15368" max="15369" width="11.28515625" bestFit="1" customWidth="1"/>
    <col min="15370" max="15370" width="12" customWidth="1"/>
    <col min="15371" max="15371" width="13.140625" customWidth="1"/>
    <col min="15372" max="15377" width="7.7109375" customWidth="1"/>
    <col min="15378" max="15378" width="8.5703125" bestFit="1" customWidth="1"/>
    <col min="15379" max="15380" width="7.7109375" customWidth="1"/>
    <col min="15381" max="15381" width="8.5703125" bestFit="1" customWidth="1"/>
    <col min="15382" max="15382" width="7.7109375" customWidth="1"/>
    <col min="15615" max="15615" width="13.42578125" bestFit="1" customWidth="1"/>
    <col min="15616" max="15616" width="22.28515625" bestFit="1" customWidth="1"/>
    <col min="15617" max="15617" width="27.5703125" bestFit="1" customWidth="1"/>
    <col min="15618" max="15618" width="9.7109375" bestFit="1" customWidth="1"/>
    <col min="15619" max="15620" width="9.7109375" customWidth="1"/>
    <col min="15621" max="15621" width="14.140625" customWidth="1"/>
    <col min="15622" max="15622" width="15.42578125" bestFit="1" customWidth="1"/>
    <col min="15623" max="15623" width="15.140625" bestFit="1" customWidth="1"/>
    <col min="15624" max="15625" width="11.28515625" bestFit="1" customWidth="1"/>
    <col min="15626" max="15626" width="12" customWidth="1"/>
    <col min="15627" max="15627" width="13.140625" customWidth="1"/>
    <col min="15628" max="15633" width="7.7109375" customWidth="1"/>
    <col min="15634" max="15634" width="8.5703125" bestFit="1" customWidth="1"/>
    <col min="15635" max="15636" width="7.7109375" customWidth="1"/>
    <col min="15637" max="15637" width="8.5703125" bestFit="1" customWidth="1"/>
    <col min="15638" max="15638" width="7.7109375" customWidth="1"/>
    <col min="15871" max="15871" width="13.42578125" bestFit="1" customWidth="1"/>
    <col min="15872" max="15872" width="22.28515625" bestFit="1" customWidth="1"/>
    <col min="15873" max="15873" width="27.5703125" bestFit="1" customWidth="1"/>
    <col min="15874" max="15874" width="9.7109375" bestFit="1" customWidth="1"/>
    <col min="15875" max="15876" width="9.7109375" customWidth="1"/>
    <col min="15877" max="15877" width="14.140625" customWidth="1"/>
    <col min="15878" max="15878" width="15.42578125" bestFit="1" customWidth="1"/>
    <col min="15879" max="15879" width="15.140625" bestFit="1" customWidth="1"/>
    <col min="15880" max="15881" width="11.28515625" bestFit="1" customWidth="1"/>
    <col min="15882" max="15882" width="12" customWidth="1"/>
    <col min="15883" max="15883" width="13.140625" customWidth="1"/>
    <col min="15884" max="15889" width="7.7109375" customWidth="1"/>
    <col min="15890" max="15890" width="8.5703125" bestFit="1" customWidth="1"/>
    <col min="15891" max="15892" width="7.7109375" customWidth="1"/>
    <col min="15893" max="15893" width="8.5703125" bestFit="1" customWidth="1"/>
    <col min="15894" max="15894" width="7.7109375" customWidth="1"/>
    <col min="16127" max="16127" width="13.42578125" bestFit="1" customWidth="1"/>
    <col min="16128" max="16128" width="22.28515625" bestFit="1" customWidth="1"/>
    <col min="16129" max="16129" width="27.5703125" bestFit="1" customWidth="1"/>
    <col min="16130" max="16130" width="9.7109375" bestFit="1" customWidth="1"/>
    <col min="16131" max="16132" width="9.7109375" customWidth="1"/>
    <col min="16133" max="16133" width="14.140625" customWidth="1"/>
    <col min="16134" max="16134" width="15.42578125" bestFit="1" customWidth="1"/>
    <col min="16135" max="16135" width="15.140625" bestFit="1" customWidth="1"/>
    <col min="16136" max="16137" width="11.28515625" bestFit="1" customWidth="1"/>
    <col min="16138" max="16138" width="12" customWidth="1"/>
    <col min="16139" max="16139" width="13.140625" customWidth="1"/>
    <col min="16140" max="16145" width="7.7109375" customWidth="1"/>
    <col min="16146" max="16146" width="8.5703125" bestFit="1" customWidth="1"/>
    <col min="16147" max="16148" width="7.7109375" customWidth="1"/>
    <col min="16149" max="16149" width="8.5703125" bestFit="1" customWidth="1"/>
    <col min="16150" max="16150" width="7.7109375" customWidth="1"/>
  </cols>
  <sheetData>
    <row r="1" spans="1:51" s="1" customFormat="1" ht="59.25" customHeight="1" x14ac:dyDescent="0.5">
      <c r="A1" s="1" t="s">
        <v>0</v>
      </c>
      <c r="B1" s="1" t="s">
        <v>1</v>
      </c>
      <c r="C1" s="1" t="s">
        <v>2</v>
      </c>
      <c r="D1" s="2"/>
      <c r="E1" s="411">
        <v>2018</v>
      </c>
      <c r="F1" s="411"/>
      <c r="G1" s="3"/>
      <c r="H1" s="4" t="s">
        <v>3</v>
      </c>
      <c r="I1" s="5" t="s">
        <v>4</v>
      </c>
      <c r="K1" s="6"/>
      <c r="L1" s="7"/>
      <c r="M1" s="7"/>
      <c r="N1" s="7"/>
      <c r="O1" s="206">
        <v>1</v>
      </c>
      <c r="P1" s="203">
        <v>2</v>
      </c>
      <c r="Q1" s="203">
        <v>3</v>
      </c>
      <c r="R1" s="203">
        <v>4</v>
      </c>
      <c r="S1" s="203">
        <v>5</v>
      </c>
      <c r="T1" s="203">
        <v>6</v>
      </c>
      <c r="U1" s="203">
        <v>7</v>
      </c>
      <c r="V1" s="203">
        <v>8</v>
      </c>
      <c r="W1" s="203">
        <v>9</v>
      </c>
      <c r="X1" s="206">
        <v>10</v>
      </c>
      <c r="Y1" s="203">
        <v>11</v>
      </c>
      <c r="Z1" s="203">
        <v>12</v>
      </c>
      <c r="AA1" s="203">
        <v>13</v>
      </c>
      <c r="AB1" s="203">
        <v>14</v>
      </c>
      <c r="AC1" s="166">
        <v>15</v>
      </c>
      <c r="AD1" s="166">
        <v>16</v>
      </c>
      <c r="AE1" s="166">
        <v>17</v>
      </c>
      <c r="AF1" s="155">
        <v>18</v>
      </c>
      <c r="AG1" s="155">
        <v>19</v>
      </c>
      <c r="AH1" s="155">
        <v>20</v>
      </c>
      <c r="AI1" s="155">
        <v>21</v>
      </c>
      <c r="AJ1" s="155">
        <v>22</v>
      </c>
      <c r="AK1" s="155">
        <v>23</v>
      </c>
      <c r="AL1" s="155">
        <v>24</v>
      </c>
      <c r="AM1" s="7">
        <v>25</v>
      </c>
      <c r="AN1" s="7">
        <v>26</v>
      </c>
      <c r="AO1" s="7">
        <v>27</v>
      </c>
      <c r="AP1" s="7">
        <v>28</v>
      </c>
      <c r="AQ1" s="7">
        <v>29</v>
      </c>
      <c r="AR1" s="7">
        <v>30</v>
      </c>
      <c r="AT1" s="3"/>
      <c r="AW1" s="383" t="s">
        <v>443</v>
      </c>
      <c r="AX1" s="154" t="s">
        <v>444</v>
      </c>
      <c r="AY1" s="384" t="s">
        <v>445</v>
      </c>
    </row>
    <row r="2" spans="1:51" s="1" customFormat="1" x14ac:dyDescent="0.25">
      <c r="D2" s="2" t="s">
        <v>5</v>
      </c>
      <c r="E2" s="1" t="s">
        <v>6</v>
      </c>
      <c r="F2" s="1" t="s">
        <v>7</v>
      </c>
      <c r="G2" s="3" t="s">
        <v>8</v>
      </c>
      <c r="H2" s="9" t="s">
        <v>9</v>
      </c>
      <c r="I2" s="10"/>
      <c r="K2" s="6" t="s">
        <v>10</v>
      </c>
      <c r="L2" s="7"/>
      <c r="M2" s="7"/>
      <c r="N2" s="7" t="s">
        <v>156</v>
      </c>
      <c r="O2" s="8" t="s">
        <v>133</v>
      </c>
      <c r="P2" s="8" t="s">
        <v>133</v>
      </c>
      <c r="Q2" s="8" t="s">
        <v>133</v>
      </c>
      <c r="R2" s="8" t="s">
        <v>133</v>
      </c>
      <c r="S2" s="8" t="s">
        <v>133</v>
      </c>
      <c r="T2" s="8" t="s">
        <v>133</v>
      </c>
      <c r="U2" s="8" t="s">
        <v>133</v>
      </c>
      <c r="V2" s="8" t="s">
        <v>133</v>
      </c>
      <c r="W2" s="8" t="s">
        <v>133</v>
      </c>
      <c r="X2" s="8" t="s">
        <v>133</v>
      </c>
      <c r="Y2" s="8" t="s">
        <v>133</v>
      </c>
      <c r="Z2" s="8" t="s">
        <v>133</v>
      </c>
      <c r="AA2" s="8" t="s">
        <v>133</v>
      </c>
      <c r="AB2" s="8" t="s">
        <v>133</v>
      </c>
      <c r="AC2" s="8" t="s">
        <v>133</v>
      </c>
      <c r="AD2" s="8" t="s">
        <v>133</v>
      </c>
      <c r="AE2" s="8" t="s">
        <v>133</v>
      </c>
      <c r="AF2" s="8" t="s">
        <v>133</v>
      </c>
      <c r="AG2" s="8" t="s">
        <v>133</v>
      </c>
      <c r="AH2" s="8" t="s">
        <v>133</v>
      </c>
      <c r="AI2" s="8" t="s">
        <v>133</v>
      </c>
      <c r="AJ2" s="8" t="s">
        <v>133</v>
      </c>
      <c r="AK2" s="8" t="s">
        <v>133</v>
      </c>
      <c r="AL2" s="8" t="s">
        <v>133</v>
      </c>
      <c r="AM2" s="8" t="s">
        <v>133</v>
      </c>
      <c r="AN2" s="8" t="s">
        <v>133</v>
      </c>
      <c r="AO2" s="8" t="s">
        <v>133</v>
      </c>
      <c r="AP2" s="8" t="s">
        <v>133</v>
      </c>
      <c r="AQ2" s="8" t="s">
        <v>133</v>
      </c>
      <c r="AR2" s="8" t="s">
        <v>133</v>
      </c>
      <c r="AT2" s="3"/>
      <c r="AW2" s="383"/>
      <c r="AX2" s="154"/>
      <c r="AY2" s="384"/>
    </row>
    <row r="3" spans="1:51" ht="15.75" thickBot="1" x14ac:dyDescent="0.3">
      <c r="H3" s="13" t="s">
        <v>11</v>
      </c>
      <c r="I3" s="14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</row>
    <row r="4" spans="1:51" s="24" customFormat="1" ht="15.75" thickTop="1" x14ac:dyDescent="0.25">
      <c r="A4" s="19" t="s">
        <v>12</v>
      </c>
      <c r="B4" s="20" t="s">
        <v>13</v>
      </c>
      <c r="C4" s="21" t="s">
        <v>14</v>
      </c>
      <c r="D4" s="22">
        <v>0.1</v>
      </c>
      <c r="E4" s="23">
        <v>14</v>
      </c>
      <c r="F4" s="24">
        <v>86400</v>
      </c>
      <c r="G4" s="25">
        <f>D4*E4*F4</f>
        <v>120960.00000000001</v>
      </c>
      <c r="H4" s="26">
        <v>146880.00000000003</v>
      </c>
      <c r="I4" s="26">
        <f>G4-H4</f>
        <v>-25920.000000000015</v>
      </c>
      <c r="J4" s="27"/>
      <c r="K4" s="28"/>
      <c r="L4" s="107"/>
      <c r="M4" s="107"/>
      <c r="N4" s="108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69">
        <v>0</v>
      </c>
      <c r="AD4" s="169">
        <v>0</v>
      </c>
      <c r="AE4" s="169">
        <v>0</v>
      </c>
      <c r="AF4" s="170">
        <v>0</v>
      </c>
      <c r="AG4" s="169">
        <v>0</v>
      </c>
      <c r="AH4" s="169">
        <v>0</v>
      </c>
      <c r="AI4" s="169">
        <v>0</v>
      </c>
      <c r="AJ4" s="169">
        <v>0</v>
      </c>
      <c r="AK4" s="169">
        <v>0</v>
      </c>
      <c r="AL4" s="171">
        <v>0</v>
      </c>
      <c r="AM4" s="169">
        <v>0</v>
      </c>
      <c r="AN4" s="169">
        <v>0</v>
      </c>
      <c r="AO4" s="169">
        <v>0.1</v>
      </c>
      <c r="AP4" s="169">
        <v>0.1</v>
      </c>
      <c r="AQ4" s="169">
        <v>0.1</v>
      </c>
      <c r="AR4" s="169">
        <v>0.1</v>
      </c>
      <c r="AS4" s="133"/>
      <c r="AT4" s="369"/>
      <c r="AW4" s="31">
        <f>SUM(O4:AR4)</f>
        <v>0.4</v>
      </c>
      <c r="AX4" s="18">
        <v>86400</v>
      </c>
      <c r="AY4" s="33">
        <f>AW4*AX4</f>
        <v>34560</v>
      </c>
    </row>
    <row r="5" spans="1:51" s="18" customFormat="1" x14ac:dyDescent="0.25">
      <c r="A5" s="29"/>
      <c r="B5" s="30"/>
      <c r="C5" s="116" t="s">
        <v>15</v>
      </c>
      <c r="D5" s="31">
        <v>0.1</v>
      </c>
      <c r="E5" s="32">
        <v>1</v>
      </c>
      <c r="F5" s="18">
        <v>86400</v>
      </c>
      <c r="G5" s="33">
        <f>D5*E5*F5</f>
        <v>8640</v>
      </c>
      <c r="H5" s="34">
        <v>80640.000000000015</v>
      </c>
      <c r="I5" s="34">
        <f t="shared" ref="I5:I94" si="0">G5-H5</f>
        <v>-72000.000000000015</v>
      </c>
      <c r="J5" s="35"/>
      <c r="K5" s="36"/>
      <c r="L5" s="16"/>
      <c r="M5" s="16"/>
      <c r="N5" s="17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172">
        <v>0</v>
      </c>
      <c r="AD5" s="172">
        <v>0</v>
      </c>
      <c r="AE5" s="172">
        <v>0</v>
      </c>
      <c r="AF5" s="173">
        <v>0</v>
      </c>
      <c r="AG5" s="172">
        <v>0</v>
      </c>
      <c r="AH5" s="172">
        <v>0</v>
      </c>
      <c r="AI5" s="172">
        <v>0</v>
      </c>
      <c r="AJ5" s="172">
        <v>0</v>
      </c>
      <c r="AK5" s="172">
        <v>0</v>
      </c>
      <c r="AL5" s="174">
        <v>0</v>
      </c>
      <c r="AM5" s="172">
        <v>0</v>
      </c>
      <c r="AN5" s="172">
        <v>0</v>
      </c>
      <c r="AO5" s="172">
        <v>0</v>
      </c>
      <c r="AP5" s="172">
        <v>0</v>
      </c>
      <c r="AQ5" s="172">
        <v>0</v>
      </c>
      <c r="AR5" s="172">
        <v>0</v>
      </c>
      <c r="AS5" s="134"/>
      <c r="AT5" s="370"/>
      <c r="AW5" s="31">
        <f t="shared" ref="AW5:AW68" si="1">SUM(O5:AR5)</f>
        <v>0</v>
      </c>
      <c r="AX5" s="18">
        <v>86400</v>
      </c>
      <c r="AY5" s="33">
        <f t="shared" ref="AY5:AY68" si="2">AW5*AX5</f>
        <v>0</v>
      </c>
    </row>
    <row r="6" spans="1:51" s="18" customFormat="1" x14ac:dyDescent="0.25">
      <c r="A6" s="29"/>
      <c r="B6" s="37"/>
      <c r="C6" s="38" t="s">
        <v>16</v>
      </c>
      <c r="D6" s="39"/>
      <c r="E6" s="38">
        <v>0</v>
      </c>
      <c r="F6" s="38">
        <v>86400</v>
      </c>
      <c r="G6" s="40">
        <f>D6*E6*F6</f>
        <v>0</v>
      </c>
      <c r="H6" s="34">
        <v>0</v>
      </c>
      <c r="I6" s="34">
        <f t="shared" si="0"/>
        <v>0</v>
      </c>
      <c r="J6" s="33"/>
      <c r="K6" s="36"/>
      <c r="L6" s="16"/>
      <c r="M6" s="16"/>
      <c r="N6" s="17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172"/>
      <c r="AD6" s="172"/>
      <c r="AE6" s="172"/>
      <c r="AF6" s="173"/>
      <c r="AG6" s="172"/>
      <c r="AH6" s="172"/>
      <c r="AI6" s="172"/>
      <c r="AJ6" s="172"/>
      <c r="AK6" s="172"/>
      <c r="AL6" s="174"/>
      <c r="AM6" s="172"/>
      <c r="AN6" s="172"/>
      <c r="AO6" s="172"/>
      <c r="AP6" s="172"/>
      <c r="AQ6" s="172"/>
      <c r="AR6" s="172"/>
      <c r="AS6" s="134"/>
      <c r="AT6" s="33"/>
      <c r="AW6" s="31">
        <f t="shared" si="1"/>
        <v>0</v>
      </c>
      <c r="AY6" s="33">
        <f t="shared" si="2"/>
        <v>0</v>
      </c>
    </row>
    <row r="7" spans="1:51" s="18" customFormat="1" x14ac:dyDescent="0.25">
      <c r="A7" s="29"/>
      <c r="B7" s="37"/>
      <c r="C7" s="192" t="s">
        <v>17</v>
      </c>
      <c r="D7" s="42"/>
      <c r="E7" s="32">
        <v>89</v>
      </c>
      <c r="F7" s="18">
        <v>86400</v>
      </c>
      <c r="G7" s="33">
        <f>D7*E7*F7</f>
        <v>0</v>
      </c>
      <c r="H7" s="34">
        <v>6310943.9995392002</v>
      </c>
      <c r="I7" s="34">
        <f t="shared" si="0"/>
        <v>-6310943.9995392002</v>
      </c>
      <c r="J7" s="33"/>
      <c r="K7" s="36"/>
      <c r="L7" s="16"/>
      <c r="M7" s="16"/>
      <c r="N7" s="17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172">
        <v>1.37</v>
      </c>
      <c r="AD7" s="172">
        <v>1.38</v>
      </c>
      <c r="AE7" s="172">
        <v>1.37</v>
      </c>
      <c r="AF7" s="173">
        <v>1.59</v>
      </c>
      <c r="AG7" s="172">
        <v>1.96</v>
      </c>
      <c r="AH7" s="172">
        <v>1.95</v>
      </c>
      <c r="AI7" s="172">
        <v>1.96</v>
      </c>
      <c r="AJ7" s="172">
        <v>1.96</v>
      </c>
      <c r="AK7" s="172">
        <v>1.96</v>
      </c>
      <c r="AL7" s="174">
        <v>1.93</v>
      </c>
      <c r="AM7" s="172">
        <v>1.72</v>
      </c>
      <c r="AN7" s="172">
        <v>1.85</v>
      </c>
      <c r="AO7" s="172">
        <v>2.19</v>
      </c>
      <c r="AP7" s="172">
        <v>2.42</v>
      </c>
      <c r="AQ7" s="172">
        <v>2.42</v>
      </c>
      <c r="AR7" s="172">
        <v>2.42</v>
      </c>
      <c r="AS7" s="134"/>
      <c r="AT7" s="33"/>
      <c r="AW7" s="31">
        <f t="shared" si="1"/>
        <v>30.450000000000003</v>
      </c>
      <c r="AX7" s="18">
        <v>86400</v>
      </c>
      <c r="AY7" s="33">
        <f t="shared" si="2"/>
        <v>2630880.0000000005</v>
      </c>
    </row>
    <row r="8" spans="1:51" s="18" customFormat="1" x14ac:dyDescent="0.25">
      <c r="A8" s="29"/>
      <c r="B8" s="30"/>
      <c r="C8" s="41" t="s">
        <v>18</v>
      </c>
      <c r="D8" s="31">
        <v>0.46</v>
      </c>
      <c r="E8" s="32">
        <v>15</v>
      </c>
      <c r="F8" s="18">
        <v>86400</v>
      </c>
      <c r="G8" s="33">
        <f t="shared" ref="G8:G20" si="3">D8*E8*F8</f>
        <v>596160</v>
      </c>
      <c r="H8" s="34">
        <v>198720</v>
      </c>
      <c r="I8" s="34">
        <f t="shared" si="0"/>
        <v>397440</v>
      </c>
      <c r="K8" s="36"/>
      <c r="L8" s="16"/>
      <c r="M8" s="16"/>
      <c r="N8" s="17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172">
        <v>0.04</v>
      </c>
      <c r="AD8" s="172">
        <v>0.04</v>
      </c>
      <c r="AE8" s="172">
        <v>0.04</v>
      </c>
      <c r="AF8" s="173">
        <v>4.8000000000000001E-2</v>
      </c>
      <c r="AG8" s="172">
        <v>4.8000000000000001E-2</v>
      </c>
      <c r="AH8" s="172">
        <v>4.8000000000000001E-2</v>
      </c>
      <c r="AI8" s="172">
        <v>4.8000000000000001E-2</v>
      </c>
      <c r="AJ8" s="172">
        <v>4.8000000000000001E-2</v>
      </c>
      <c r="AK8" s="172">
        <v>4.8000000000000001E-2</v>
      </c>
      <c r="AL8" s="174">
        <v>4.8000000000000001E-2</v>
      </c>
      <c r="AM8" s="172">
        <v>0.05</v>
      </c>
      <c r="AN8" s="172">
        <v>0.05</v>
      </c>
      <c r="AO8" s="172">
        <v>0.05</v>
      </c>
      <c r="AP8" s="172">
        <v>0.05</v>
      </c>
      <c r="AQ8" s="172">
        <v>0.05</v>
      </c>
      <c r="AR8" s="172">
        <v>0.05</v>
      </c>
      <c r="AS8" s="134"/>
      <c r="AT8" s="33"/>
      <c r="AU8" s="137"/>
      <c r="AW8" s="31">
        <f t="shared" si="1"/>
        <v>0.75600000000000012</v>
      </c>
      <c r="AX8" s="18">
        <v>86400</v>
      </c>
      <c r="AY8" s="33">
        <f t="shared" si="2"/>
        <v>65318.400000000009</v>
      </c>
    </row>
    <row r="9" spans="1:51" s="18" customFormat="1" x14ac:dyDescent="0.25">
      <c r="A9" s="29"/>
      <c r="B9" s="30"/>
      <c r="C9" s="41"/>
      <c r="D9" s="31"/>
      <c r="E9" s="32"/>
      <c r="G9" s="33"/>
      <c r="H9" s="34"/>
      <c r="I9" s="34"/>
      <c r="K9" s="36"/>
      <c r="L9" s="16"/>
      <c r="M9" s="16"/>
      <c r="N9" s="17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34"/>
      <c r="AT9" s="33"/>
      <c r="AW9" s="31">
        <f t="shared" si="1"/>
        <v>0</v>
      </c>
      <c r="AX9" s="18">
        <v>86400</v>
      </c>
      <c r="AY9" s="33">
        <f t="shared" si="2"/>
        <v>0</v>
      </c>
    </row>
    <row r="10" spans="1:51" s="18" customFormat="1" ht="15.75" thickBot="1" x14ac:dyDescent="0.3">
      <c r="A10" s="29"/>
      <c r="B10" s="37"/>
      <c r="C10" s="18" t="s">
        <v>155</v>
      </c>
      <c r="D10" s="31"/>
      <c r="G10" s="33"/>
      <c r="H10" s="179"/>
      <c r="I10" s="51"/>
      <c r="K10" s="95">
        <f>SUM(G4:G8)</f>
        <v>725760</v>
      </c>
      <c r="L10" s="50"/>
      <c r="M10" s="16"/>
      <c r="N10" s="17">
        <f>86400*SUM(O10:AS10)</f>
        <v>2730758.4</v>
      </c>
      <c r="O10" s="76">
        <f t="shared" ref="O10:AB10" si="4">SUM(O7:O9)</f>
        <v>0</v>
      </c>
      <c r="P10" s="76">
        <f t="shared" si="4"/>
        <v>0</v>
      </c>
      <c r="Q10" s="76">
        <f t="shared" si="4"/>
        <v>0</v>
      </c>
      <c r="R10" s="76">
        <f t="shared" si="4"/>
        <v>0</v>
      </c>
      <c r="S10" s="76">
        <f t="shared" si="4"/>
        <v>0</v>
      </c>
      <c r="T10" s="76">
        <f t="shared" si="4"/>
        <v>0</v>
      </c>
      <c r="U10" s="76">
        <f t="shared" si="4"/>
        <v>0</v>
      </c>
      <c r="V10" s="76">
        <f t="shared" si="4"/>
        <v>0</v>
      </c>
      <c r="W10" s="76">
        <f t="shared" si="4"/>
        <v>0</v>
      </c>
      <c r="X10" s="76">
        <f t="shared" si="4"/>
        <v>0</v>
      </c>
      <c r="Y10" s="76">
        <f t="shared" si="4"/>
        <v>0</v>
      </c>
      <c r="Z10" s="76">
        <f t="shared" si="4"/>
        <v>0</v>
      </c>
      <c r="AA10" s="76">
        <f t="shared" si="4"/>
        <v>0</v>
      </c>
      <c r="AB10" s="76">
        <f t="shared" si="4"/>
        <v>0</v>
      </c>
      <c r="AC10" s="172">
        <f t="shared" ref="AC10:AS10" si="5">SUM(AC4:AC9)</f>
        <v>1.4100000000000001</v>
      </c>
      <c r="AD10" s="172">
        <f t="shared" si="5"/>
        <v>1.42</v>
      </c>
      <c r="AE10" s="172">
        <f t="shared" si="5"/>
        <v>1.4100000000000001</v>
      </c>
      <c r="AF10" s="172">
        <f t="shared" si="5"/>
        <v>1.6380000000000001</v>
      </c>
      <c r="AG10" s="172">
        <f t="shared" si="5"/>
        <v>2.008</v>
      </c>
      <c r="AH10" s="172">
        <f t="shared" si="5"/>
        <v>1.998</v>
      </c>
      <c r="AI10" s="172">
        <f t="shared" si="5"/>
        <v>2.008</v>
      </c>
      <c r="AJ10" s="172">
        <f t="shared" si="5"/>
        <v>2.008</v>
      </c>
      <c r="AK10" s="172">
        <f t="shared" si="5"/>
        <v>2.008</v>
      </c>
      <c r="AL10" s="172">
        <f t="shared" si="5"/>
        <v>1.978</v>
      </c>
      <c r="AM10" s="172">
        <f t="shared" si="5"/>
        <v>1.77</v>
      </c>
      <c r="AN10" s="172">
        <f t="shared" si="5"/>
        <v>1.9000000000000001</v>
      </c>
      <c r="AO10" s="172">
        <f t="shared" si="5"/>
        <v>2.34</v>
      </c>
      <c r="AP10" s="172">
        <f t="shared" si="5"/>
        <v>2.57</v>
      </c>
      <c r="AQ10" s="172">
        <f t="shared" si="5"/>
        <v>2.57</v>
      </c>
      <c r="AR10" s="172">
        <f t="shared" si="5"/>
        <v>2.57</v>
      </c>
      <c r="AS10" s="134">
        <f t="shared" si="5"/>
        <v>0</v>
      </c>
      <c r="AT10" s="33"/>
      <c r="AW10" s="31">
        <f t="shared" si="1"/>
        <v>31.605999999999998</v>
      </c>
      <c r="AX10" s="18">
        <v>86400</v>
      </c>
      <c r="AY10" s="33">
        <f t="shared" si="2"/>
        <v>2730758.4</v>
      </c>
    </row>
    <row r="11" spans="1:51" s="18" customFormat="1" ht="16.5" thickTop="1" thickBot="1" x14ac:dyDescent="0.3">
      <c r="A11" s="29"/>
      <c r="B11" s="180"/>
      <c r="C11" s="61"/>
      <c r="D11" s="181"/>
      <c r="E11" s="61"/>
      <c r="F11" s="61"/>
      <c r="G11" s="182"/>
      <c r="H11" s="183"/>
      <c r="I11" s="183"/>
      <c r="J11" s="61"/>
      <c r="K11" s="184"/>
      <c r="L11" s="185"/>
      <c r="M11" s="185"/>
      <c r="N11" s="202"/>
      <c r="O11" s="186"/>
      <c r="P11" s="186"/>
      <c r="Q11" s="186"/>
      <c r="R11" s="186"/>
      <c r="S11" s="186"/>
      <c r="T11" s="186"/>
      <c r="U11" s="186"/>
      <c r="V11" s="186"/>
      <c r="W11" s="186"/>
      <c r="X11" s="187"/>
      <c r="Y11" s="187"/>
      <c r="Z11" s="187"/>
      <c r="AA11" s="187"/>
      <c r="AB11" s="187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187"/>
      <c r="AT11" s="33"/>
      <c r="AW11" s="31"/>
      <c r="AY11" s="33"/>
    </row>
    <row r="12" spans="1:51" s="18" customFormat="1" ht="15.75" thickTop="1" x14ac:dyDescent="0.25">
      <c r="A12" s="29"/>
      <c r="B12" s="37" t="s">
        <v>19</v>
      </c>
      <c r="H12" s="51"/>
      <c r="I12" s="51"/>
      <c r="K12" s="104"/>
      <c r="L12" s="16"/>
      <c r="M12" s="16"/>
      <c r="N12" s="17"/>
      <c r="O12" s="76"/>
      <c r="P12" s="76"/>
      <c r="Q12" s="76"/>
      <c r="R12" s="76"/>
      <c r="S12" s="76"/>
      <c r="T12" s="76"/>
      <c r="U12" s="76"/>
      <c r="V12" s="76"/>
      <c r="W12" s="76"/>
      <c r="X12" s="137"/>
      <c r="Y12" s="137"/>
      <c r="Z12" s="137"/>
      <c r="AA12" s="137"/>
      <c r="AB12" s="137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41"/>
      <c r="AT12" s="33"/>
      <c r="AW12" s="31">
        <f t="shared" si="1"/>
        <v>0</v>
      </c>
      <c r="AY12" s="33">
        <f t="shared" si="2"/>
        <v>0</v>
      </c>
    </row>
    <row r="13" spans="1:51" s="18" customFormat="1" x14ac:dyDescent="0.25">
      <c r="A13" s="29"/>
      <c r="B13" s="37"/>
      <c r="C13" s="41" t="s">
        <v>20</v>
      </c>
      <c r="D13" s="31">
        <v>0.3</v>
      </c>
      <c r="E13" s="32">
        <v>9</v>
      </c>
      <c r="F13" s="18">
        <v>86400</v>
      </c>
      <c r="G13" s="33">
        <f t="shared" si="3"/>
        <v>233279.99999999997</v>
      </c>
      <c r="H13" s="34">
        <v>362880</v>
      </c>
      <c r="I13" s="34">
        <f t="shared" si="0"/>
        <v>-129600.00000000003</v>
      </c>
      <c r="J13" s="35"/>
      <c r="K13" s="36"/>
      <c r="L13" s="16"/>
      <c r="M13" s="16"/>
      <c r="N13" s="17"/>
      <c r="O13" s="76"/>
      <c r="P13" s="76"/>
      <c r="Q13" s="76"/>
      <c r="R13" s="76"/>
      <c r="S13" s="76"/>
      <c r="T13" s="76"/>
      <c r="U13" s="76"/>
      <c r="V13" s="76"/>
      <c r="W13" s="76"/>
      <c r="X13" s="137"/>
      <c r="Y13" s="137"/>
      <c r="Z13" s="137"/>
      <c r="AA13" s="137"/>
      <c r="AB13" s="137"/>
      <c r="AC13" s="172">
        <v>0</v>
      </c>
      <c r="AD13" s="172">
        <v>0</v>
      </c>
      <c r="AE13" s="172">
        <v>0</v>
      </c>
      <c r="AF13" s="173">
        <v>0</v>
      </c>
      <c r="AG13" s="172">
        <v>0</v>
      </c>
      <c r="AH13" s="172">
        <v>0</v>
      </c>
      <c r="AI13" s="172">
        <v>0</v>
      </c>
      <c r="AJ13" s="172">
        <v>0</v>
      </c>
      <c r="AK13" s="172">
        <v>0</v>
      </c>
      <c r="AL13" s="174">
        <v>0.3</v>
      </c>
      <c r="AM13" s="172">
        <v>0</v>
      </c>
      <c r="AN13" s="172">
        <v>0</v>
      </c>
      <c r="AO13" s="172">
        <v>0</v>
      </c>
      <c r="AP13" s="172">
        <v>0</v>
      </c>
      <c r="AQ13" s="172">
        <v>0.3</v>
      </c>
      <c r="AR13" s="172">
        <v>0.3</v>
      </c>
      <c r="AS13" s="141"/>
      <c r="AT13" s="33"/>
      <c r="AW13" s="31">
        <f t="shared" si="1"/>
        <v>0.89999999999999991</v>
      </c>
      <c r="AX13" s="18">
        <v>86400</v>
      </c>
      <c r="AY13" s="33">
        <f t="shared" si="2"/>
        <v>77759.999999999985</v>
      </c>
    </row>
    <row r="14" spans="1:51" s="18" customFormat="1" x14ac:dyDescent="0.25">
      <c r="A14" s="29"/>
      <c r="B14" s="37"/>
      <c r="C14" s="41" t="s">
        <v>21</v>
      </c>
      <c r="D14" s="31">
        <v>0.36</v>
      </c>
      <c r="E14" s="32">
        <v>26</v>
      </c>
      <c r="F14" s="18">
        <v>86400</v>
      </c>
      <c r="G14" s="33">
        <f t="shared" si="3"/>
        <v>808704</v>
      </c>
      <c r="H14" s="34">
        <v>570240</v>
      </c>
      <c r="I14" s="34">
        <f t="shared" si="0"/>
        <v>238464</v>
      </c>
      <c r="K14" s="36"/>
      <c r="L14" s="16"/>
      <c r="M14" s="16"/>
      <c r="N14" s="17"/>
      <c r="O14" s="76"/>
      <c r="P14" s="76"/>
      <c r="Q14" s="76"/>
      <c r="R14" s="76"/>
      <c r="S14" s="76"/>
      <c r="T14" s="76"/>
      <c r="U14" s="76"/>
      <c r="V14" s="76"/>
      <c r="W14" s="76"/>
      <c r="X14" s="137"/>
      <c r="Y14" s="137"/>
      <c r="Z14" s="137"/>
      <c r="AA14" s="137"/>
      <c r="AB14" s="137"/>
      <c r="AC14" s="172">
        <v>0</v>
      </c>
      <c r="AD14" s="172">
        <v>0</v>
      </c>
      <c r="AE14" s="172">
        <v>0</v>
      </c>
      <c r="AF14" s="173">
        <v>0</v>
      </c>
      <c r="AG14" s="172">
        <v>0</v>
      </c>
      <c r="AH14" s="172">
        <v>0</v>
      </c>
      <c r="AI14" s="172">
        <v>0</v>
      </c>
      <c r="AJ14" s="172">
        <v>0</v>
      </c>
      <c r="AK14" s="172">
        <v>0</v>
      </c>
      <c r="AL14" s="174">
        <v>0.36</v>
      </c>
      <c r="AM14" s="172">
        <v>0.36</v>
      </c>
      <c r="AN14" s="172">
        <v>0.36</v>
      </c>
      <c r="AO14" s="172">
        <v>0.36</v>
      </c>
      <c r="AP14" s="172">
        <v>0.36</v>
      </c>
      <c r="AQ14" s="172">
        <v>0.36</v>
      </c>
      <c r="AR14" s="172">
        <v>0.36</v>
      </c>
      <c r="AS14" s="141"/>
      <c r="AT14" s="33"/>
      <c r="AW14" s="31">
        <f t="shared" si="1"/>
        <v>2.5199999999999996</v>
      </c>
      <c r="AX14" s="18">
        <v>86400</v>
      </c>
      <c r="AY14" s="33">
        <f t="shared" si="2"/>
        <v>217727.99999999997</v>
      </c>
    </row>
    <row r="15" spans="1:51" s="18" customFormat="1" x14ac:dyDescent="0.25">
      <c r="A15" s="29"/>
      <c r="B15" s="37"/>
      <c r="C15" s="38" t="s">
        <v>22</v>
      </c>
      <c r="D15" s="39"/>
      <c r="E15" s="38">
        <v>0</v>
      </c>
      <c r="F15" s="38">
        <v>86400</v>
      </c>
      <c r="G15" s="40">
        <f t="shared" si="3"/>
        <v>0</v>
      </c>
      <c r="H15" s="34">
        <v>0</v>
      </c>
      <c r="I15" s="34">
        <f t="shared" si="0"/>
        <v>0</v>
      </c>
      <c r="K15" s="36"/>
      <c r="L15" s="16"/>
      <c r="M15" s="16"/>
      <c r="N15" s="17"/>
      <c r="O15" s="76"/>
      <c r="P15" s="76"/>
      <c r="Q15" s="76"/>
      <c r="R15" s="76"/>
      <c r="S15" s="76"/>
      <c r="T15" s="76"/>
      <c r="U15" s="76"/>
      <c r="V15" s="76"/>
      <c r="W15" s="76"/>
      <c r="X15" s="137"/>
      <c r="Y15" s="137"/>
      <c r="Z15" s="137"/>
      <c r="AA15" s="137"/>
      <c r="AB15" s="137"/>
      <c r="AC15" s="172"/>
      <c r="AD15" s="172"/>
      <c r="AE15" s="172"/>
      <c r="AF15" s="173"/>
      <c r="AG15" s="172"/>
      <c r="AH15" s="172"/>
      <c r="AI15" s="172"/>
      <c r="AJ15" s="172"/>
      <c r="AK15" s="172"/>
      <c r="AL15" s="174"/>
      <c r="AM15" s="172"/>
      <c r="AN15" s="172"/>
      <c r="AO15" s="172"/>
      <c r="AP15" s="172"/>
      <c r="AQ15" s="172"/>
      <c r="AR15" s="172"/>
      <c r="AS15" s="141"/>
      <c r="AT15" s="33"/>
      <c r="AW15" s="31">
        <f t="shared" si="1"/>
        <v>0</v>
      </c>
      <c r="AX15" s="18">
        <v>86400</v>
      </c>
      <c r="AY15" s="33">
        <f t="shared" si="2"/>
        <v>0</v>
      </c>
    </row>
    <row r="16" spans="1:51" s="18" customFormat="1" x14ac:dyDescent="0.25">
      <c r="A16" s="29"/>
      <c r="B16" s="37"/>
      <c r="C16" s="41" t="s">
        <v>23</v>
      </c>
      <c r="D16" s="31">
        <v>0.3</v>
      </c>
      <c r="E16" s="32">
        <v>31</v>
      </c>
      <c r="F16" s="18">
        <v>86400</v>
      </c>
      <c r="G16" s="33">
        <f t="shared" si="3"/>
        <v>803519.99999999988</v>
      </c>
      <c r="H16" s="34">
        <v>570240</v>
      </c>
      <c r="I16" s="34">
        <f t="shared" si="0"/>
        <v>233279.99999999988</v>
      </c>
      <c r="K16" s="36"/>
      <c r="L16" s="16"/>
      <c r="M16" s="16"/>
      <c r="N16" s="17"/>
      <c r="O16" s="76"/>
      <c r="P16" s="76"/>
      <c r="Q16" s="76"/>
      <c r="R16" s="76"/>
      <c r="S16" s="76"/>
      <c r="T16" s="76"/>
      <c r="U16" s="76"/>
      <c r="V16" s="76"/>
      <c r="W16" s="76"/>
      <c r="X16" s="137"/>
      <c r="Y16" s="137"/>
      <c r="Z16" s="137"/>
      <c r="AA16" s="137"/>
      <c r="AB16" s="137"/>
      <c r="AC16" s="172">
        <v>0</v>
      </c>
      <c r="AD16" s="172">
        <v>0</v>
      </c>
      <c r="AE16" s="172">
        <v>0</v>
      </c>
      <c r="AF16" s="173">
        <v>0</v>
      </c>
      <c r="AG16" s="172">
        <v>0</v>
      </c>
      <c r="AH16" s="172">
        <v>0</v>
      </c>
      <c r="AI16" s="172">
        <v>0</v>
      </c>
      <c r="AJ16" s="172">
        <v>0</v>
      </c>
      <c r="AK16" s="172">
        <v>0</v>
      </c>
      <c r="AL16" s="174">
        <v>0.3</v>
      </c>
      <c r="AM16" s="172">
        <v>0.3</v>
      </c>
      <c r="AN16" s="172">
        <v>0.3</v>
      </c>
      <c r="AO16" s="172">
        <v>0.3</v>
      </c>
      <c r="AP16" s="172">
        <v>0.3</v>
      </c>
      <c r="AQ16" s="172">
        <v>0.3</v>
      </c>
      <c r="AR16" s="172">
        <v>0.3</v>
      </c>
      <c r="AS16" s="141"/>
      <c r="AT16" s="33"/>
      <c r="AW16" s="31">
        <f t="shared" si="1"/>
        <v>2.1</v>
      </c>
      <c r="AX16" s="18">
        <v>86400</v>
      </c>
      <c r="AY16" s="33">
        <f t="shared" si="2"/>
        <v>181440</v>
      </c>
    </row>
    <row r="17" spans="1:51" s="18" customFormat="1" x14ac:dyDescent="0.25">
      <c r="A17" s="29"/>
      <c r="B17" s="37"/>
      <c r="C17" s="41" t="s">
        <v>24</v>
      </c>
      <c r="D17" s="31">
        <v>0.35</v>
      </c>
      <c r="E17" s="32">
        <v>68</v>
      </c>
      <c r="F17" s="18">
        <v>86400</v>
      </c>
      <c r="G17" s="33">
        <f>D17*E17*F17</f>
        <v>2056319.9999999998</v>
      </c>
      <c r="H17" s="34">
        <v>756000</v>
      </c>
      <c r="I17" s="34">
        <f t="shared" si="0"/>
        <v>1300319.9999999998</v>
      </c>
      <c r="K17" s="36"/>
      <c r="L17" s="16"/>
      <c r="M17" s="16"/>
      <c r="N17" s="17"/>
      <c r="O17" s="76"/>
      <c r="P17" s="76"/>
      <c r="Q17" s="76"/>
      <c r="R17" s="76"/>
      <c r="S17" s="76"/>
      <c r="T17" s="76"/>
      <c r="U17" s="76"/>
      <c r="V17" s="76"/>
      <c r="W17" s="76"/>
      <c r="X17" s="137"/>
      <c r="Y17" s="137"/>
      <c r="Z17" s="137"/>
      <c r="AA17" s="137"/>
      <c r="AB17" s="137"/>
      <c r="AC17" s="172">
        <v>0.35</v>
      </c>
      <c r="AD17" s="172">
        <v>0.35</v>
      </c>
      <c r="AE17" s="172">
        <v>0.35</v>
      </c>
      <c r="AF17" s="173">
        <v>0.35</v>
      </c>
      <c r="AG17" s="172">
        <v>0.35</v>
      </c>
      <c r="AH17" s="172">
        <v>0.35</v>
      </c>
      <c r="AI17" s="172">
        <v>0.35</v>
      </c>
      <c r="AJ17" s="172">
        <v>0.35</v>
      </c>
      <c r="AK17" s="172">
        <v>0.35</v>
      </c>
      <c r="AL17" s="174">
        <v>0.35</v>
      </c>
      <c r="AM17" s="172">
        <v>0.35</v>
      </c>
      <c r="AN17" s="172">
        <v>0.35</v>
      </c>
      <c r="AO17" s="172">
        <v>0.35</v>
      </c>
      <c r="AP17" s="172">
        <v>0.35</v>
      </c>
      <c r="AQ17" s="172">
        <v>0.35</v>
      </c>
      <c r="AR17" s="172">
        <v>0.35</v>
      </c>
      <c r="AS17" s="141"/>
      <c r="AT17" s="33"/>
      <c r="AW17" s="31">
        <f t="shared" si="1"/>
        <v>5.5999999999999988</v>
      </c>
      <c r="AX17" s="18">
        <v>86400</v>
      </c>
      <c r="AY17" s="33">
        <f t="shared" si="2"/>
        <v>483839.99999999988</v>
      </c>
    </row>
    <row r="18" spans="1:51" s="18" customFormat="1" x14ac:dyDescent="0.25">
      <c r="A18" s="29"/>
      <c r="B18" s="30"/>
      <c r="C18" s="41" t="s">
        <v>25</v>
      </c>
      <c r="D18" s="31">
        <v>0.2</v>
      </c>
      <c r="E18" s="32">
        <v>18</v>
      </c>
      <c r="F18" s="18">
        <v>86400</v>
      </c>
      <c r="G18" s="33">
        <f t="shared" si="3"/>
        <v>311040</v>
      </c>
      <c r="H18" s="34">
        <v>351360</v>
      </c>
      <c r="I18" s="34">
        <f t="shared" si="0"/>
        <v>-40320</v>
      </c>
      <c r="J18" s="35"/>
      <c r="K18" s="36"/>
      <c r="L18" s="16"/>
      <c r="M18" s="16"/>
      <c r="N18" s="17"/>
      <c r="O18" s="76"/>
      <c r="P18" s="76"/>
      <c r="Q18" s="76"/>
      <c r="R18" s="76"/>
      <c r="S18" s="76"/>
      <c r="T18" s="76"/>
      <c r="U18" s="76"/>
      <c r="V18" s="76"/>
      <c r="W18" s="76"/>
      <c r="X18" s="137"/>
      <c r="Y18" s="137"/>
      <c r="Z18" s="137"/>
      <c r="AA18" s="137"/>
      <c r="AB18" s="137"/>
      <c r="AC18" s="172">
        <v>0.2</v>
      </c>
      <c r="AD18" s="172">
        <v>0.2</v>
      </c>
      <c r="AE18" s="172">
        <v>0.2</v>
      </c>
      <c r="AF18" s="173">
        <v>0.3</v>
      </c>
      <c r="AG18" s="172">
        <v>0.3</v>
      </c>
      <c r="AH18" s="172">
        <v>0.3</v>
      </c>
      <c r="AI18" s="172">
        <v>0.3</v>
      </c>
      <c r="AJ18" s="172">
        <v>0.3</v>
      </c>
      <c r="AK18" s="172">
        <v>0.3</v>
      </c>
      <c r="AL18" s="174">
        <v>0.3</v>
      </c>
      <c r="AM18" s="172">
        <v>0.3</v>
      </c>
      <c r="AN18" s="172">
        <v>0.3</v>
      </c>
      <c r="AO18" s="172">
        <v>0.3</v>
      </c>
      <c r="AP18" s="172">
        <v>0.3</v>
      </c>
      <c r="AQ18" s="172">
        <v>0.3</v>
      </c>
      <c r="AR18" s="172">
        <v>0.3</v>
      </c>
      <c r="AS18" s="141"/>
      <c r="AT18" s="33"/>
      <c r="AW18" s="31">
        <f t="shared" si="1"/>
        <v>4.4999999999999991</v>
      </c>
      <c r="AX18" s="18">
        <v>86400</v>
      </c>
      <c r="AY18" s="33">
        <f t="shared" si="2"/>
        <v>388799.99999999994</v>
      </c>
    </row>
    <row r="19" spans="1:51" s="18" customFormat="1" x14ac:dyDescent="0.25">
      <c r="A19" s="29"/>
      <c r="B19" s="37"/>
      <c r="C19" s="38" t="s">
        <v>26</v>
      </c>
      <c r="D19" s="39"/>
      <c r="E19" s="38">
        <v>0</v>
      </c>
      <c r="F19" s="38">
        <v>86400</v>
      </c>
      <c r="G19" s="40">
        <f t="shared" si="3"/>
        <v>0</v>
      </c>
      <c r="H19" s="34">
        <v>0</v>
      </c>
      <c r="I19" s="34">
        <f t="shared" si="0"/>
        <v>0</v>
      </c>
      <c r="K19" s="36"/>
      <c r="L19" s="16"/>
      <c r="M19" s="16"/>
      <c r="N19" s="17"/>
      <c r="O19" s="76"/>
      <c r="P19" s="76"/>
      <c r="Q19" s="76"/>
      <c r="R19" s="76"/>
      <c r="S19" s="76"/>
      <c r="T19" s="76"/>
      <c r="U19" s="76"/>
      <c r="V19" s="76"/>
      <c r="W19" s="76"/>
      <c r="X19" s="137"/>
      <c r="Y19" s="137"/>
      <c r="Z19" s="137"/>
      <c r="AA19" s="137"/>
      <c r="AB19" s="137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41"/>
      <c r="AT19" s="33"/>
      <c r="AW19" s="31">
        <f t="shared" si="1"/>
        <v>0</v>
      </c>
      <c r="AY19" s="33">
        <f t="shared" si="2"/>
        <v>0</v>
      </c>
    </row>
    <row r="20" spans="1:51" s="18" customFormat="1" x14ac:dyDescent="0.25">
      <c r="A20" s="29"/>
      <c r="B20" s="37"/>
      <c r="C20" s="38" t="s">
        <v>27</v>
      </c>
      <c r="D20" s="39"/>
      <c r="E20" s="38">
        <v>0</v>
      </c>
      <c r="F20" s="38">
        <v>86400</v>
      </c>
      <c r="G20" s="40">
        <f t="shared" si="3"/>
        <v>0</v>
      </c>
      <c r="H20" s="34">
        <v>0</v>
      </c>
      <c r="I20" s="34">
        <f t="shared" si="0"/>
        <v>0</v>
      </c>
      <c r="K20" s="36"/>
      <c r="L20" s="16"/>
      <c r="M20" s="16"/>
      <c r="N20" s="17"/>
      <c r="O20" s="76"/>
      <c r="P20" s="76"/>
      <c r="Q20" s="76"/>
      <c r="R20" s="76"/>
      <c r="S20" s="76"/>
      <c r="T20" s="76"/>
      <c r="U20" s="76"/>
      <c r="V20" s="76"/>
      <c r="W20" s="76"/>
      <c r="X20" s="137"/>
      <c r="Y20" s="137"/>
      <c r="Z20" s="137"/>
      <c r="AA20" s="137"/>
      <c r="AB20" s="137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41"/>
      <c r="AT20" s="33"/>
      <c r="AW20" s="31">
        <f t="shared" si="1"/>
        <v>0</v>
      </c>
      <c r="AY20" s="33">
        <f t="shared" si="2"/>
        <v>0</v>
      </c>
    </row>
    <row r="21" spans="1:51" s="18" customFormat="1" x14ac:dyDescent="0.25">
      <c r="A21" s="29"/>
      <c r="B21" s="37"/>
      <c r="C21" s="102"/>
      <c r="D21" s="103"/>
      <c r="E21" s="38"/>
      <c r="F21" s="38"/>
      <c r="G21" s="40"/>
      <c r="H21" s="34"/>
      <c r="I21" s="34"/>
      <c r="K21" s="36"/>
      <c r="L21" s="16"/>
      <c r="M21" s="16"/>
      <c r="N21" s="17"/>
      <c r="O21" s="76"/>
      <c r="P21" s="76"/>
      <c r="Q21" s="76"/>
      <c r="R21" s="76"/>
      <c r="S21" s="76"/>
      <c r="T21" s="76"/>
      <c r="U21" s="76"/>
      <c r="V21" s="76"/>
      <c r="W21" s="76"/>
      <c r="X21" s="137"/>
      <c r="Y21" s="137"/>
      <c r="Z21" s="137"/>
      <c r="AA21" s="137"/>
      <c r="AB21" s="137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41"/>
      <c r="AT21" s="33"/>
      <c r="AW21" s="31">
        <f t="shared" si="1"/>
        <v>0</v>
      </c>
      <c r="AY21" s="33">
        <f t="shared" si="2"/>
        <v>0</v>
      </c>
    </row>
    <row r="22" spans="1:51" s="18" customFormat="1" ht="15.75" thickBot="1" x14ac:dyDescent="0.3">
      <c r="A22" s="29"/>
      <c r="B22" s="43"/>
      <c r="C22" s="44" t="s">
        <v>155</v>
      </c>
      <c r="D22" s="45"/>
      <c r="E22" s="44"/>
      <c r="F22" s="44"/>
      <c r="G22" s="46"/>
      <c r="H22" s="48"/>
      <c r="I22" s="48"/>
      <c r="J22" s="44"/>
      <c r="K22" s="49">
        <f>SUM(G12:G20)</f>
        <v>4212864</v>
      </c>
      <c r="L22" s="109"/>
      <c r="M22" s="110"/>
      <c r="N22" s="111">
        <f>86400*SUM(O22:AS22)</f>
        <v>1349568</v>
      </c>
      <c r="O22" s="135">
        <f>SUM(O13:O21)</f>
        <v>0</v>
      </c>
      <c r="P22" s="135">
        <f t="shared" ref="P22:AS22" si="6">SUM(P13:P21)</f>
        <v>0</v>
      </c>
      <c r="Q22" s="135">
        <f t="shared" si="6"/>
        <v>0</v>
      </c>
      <c r="R22" s="135">
        <f t="shared" si="6"/>
        <v>0</v>
      </c>
      <c r="S22" s="135">
        <f t="shared" si="6"/>
        <v>0</v>
      </c>
      <c r="T22" s="135">
        <f t="shared" si="6"/>
        <v>0</v>
      </c>
      <c r="U22" s="135">
        <f t="shared" si="6"/>
        <v>0</v>
      </c>
      <c r="V22" s="135">
        <f t="shared" si="6"/>
        <v>0</v>
      </c>
      <c r="W22" s="135">
        <f t="shared" si="6"/>
        <v>0</v>
      </c>
      <c r="X22" s="135">
        <f t="shared" si="6"/>
        <v>0</v>
      </c>
      <c r="Y22" s="135">
        <f t="shared" si="6"/>
        <v>0</v>
      </c>
      <c r="Z22" s="135">
        <f t="shared" si="6"/>
        <v>0</v>
      </c>
      <c r="AA22" s="135">
        <f t="shared" si="6"/>
        <v>0</v>
      </c>
      <c r="AB22" s="135">
        <f t="shared" si="6"/>
        <v>0</v>
      </c>
      <c r="AC22" s="175">
        <f>SUM(AC13:AC21)</f>
        <v>0.55000000000000004</v>
      </c>
      <c r="AD22" s="175">
        <f>SUM(AD13:AD21)</f>
        <v>0.55000000000000004</v>
      </c>
      <c r="AE22" s="175">
        <f>SUM(AE13:AE21)</f>
        <v>0.55000000000000004</v>
      </c>
      <c r="AF22" s="175">
        <f>SUM(AF13:AF21)</f>
        <v>0.64999999999999991</v>
      </c>
      <c r="AG22" s="175">
        <f>SUM(AG13:AG21)</f>
        <v>0.64999999999999991</v>
      </c>
      <c r="AH22" s="175">
        <f t="shared" si="6"/>
        <v>0.64999999999999991</v>
      </c>
      <c r="AI22" s="175">
        <f t="shared" si="6"/>
        <v>0.64999999999999991</v>
      </c>
      <c r="AJ22" s="175">
        <f t="shared" si="6"/>
        <v>0.64999999999999991</v>
      </c>
      <c r="AK22" s="175">
        <f t="shared" si="6"/>
        <v>0.64999999999999991</v>
      </c>
      <c r="AL22" s="175">
        <f t="shared" si="6"/>
        <v>1.61</v>
      </c>
      <c r="AM22" s="175">
        <f t="shared" si="6"/>
        <v>1.3099999999999998</v>
      </c>
      <c r="AN22" s="175">
        <f t="shared" si="6"/>
        <v>1.3099999999999998</v>
      </c>
      <c r="AO22" s="175">
        <f t="shared" si="6"/>
        <v>1.3099999999999998</v>
      </c>
      <c r="AP22" s="175">
        <f t="shared" si="6"/>
        <v>1.3099999999999998</v>
      </c>
      <c r="AQ22" s="175">
        <f t="shared" si="6"/>
        <v>1.61</v>
      </c>
      <c r="AR22" s="175">
        <f t="shared" si="6"/>
        <v>1.61</v>
      </c>
      <c r="AS22" s="136">
        <f t="shared" si="6"/>
        <v>0</v>
      </c>
      <c r="AT22" s="33"/>
      <c r="AW22" s="31">
        <f t="shared" si="1"/>
        <v>15.620000000000001</v>
      </c>
      <c r="AX22" s="18">
        <v>86400</v>
      </c>
      <c r="AY22" s="33">
        <f t="shared" si="2"/>
        <v>1349568</v>
      </c>
    </row>
    <row r="23" spans="1:51" s="18" customFormat="1" ht="16.5" thickTop="1" thickBot="1" x14ac:dyDescent="0.3">
      <c r="A23" s="29"/>
      <c r="D23" s="31"/>
      <c r="G23" s="33"/>
      <c r="H23" s="51"/>
      <c r="I23" s="51"/>
      <c r="K23" s="114"/>
      <c r="L23" s="16"/>
      <c r="M23" s="16"/>
      <c r="N23" s="17"/>
      <c r="O23" s="76"/>
      <c r="P23" s="76"/>
      <c r="Q23" s="76"/>
      <c r="R23" s="76"/>
      <c r="S23" s="76"/>
      <c r="T23" s="76"/>
      <c r="U23" s="76"/>
      <c r="V23" s="76"/>
      <c r="W23" s="76"/>
      <c r="X23" s="137"/>
      <c r="Y23" s="137"/>
      <c r="Z23" s="137"/>
      <c r="AA23" s="137"/>
      <c r="AB23" s="137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37"/>
      <c r="AT23" s="33"/>
      <c r="AW23" s="31"/>
      <c r="AY23" s="33"/>
    </row>
    <row r="24" spans="1:51" s="18" customFormat="1" ht="15.75" thickTop="1" x14ac:dyDescent="0.25">
      <c r="A24" s="29"/>
      <c r="B24" s="52" t="s">
        <v>28</v>
      </c>
      <c r="C24" s="55" t="s">
        <v>29</v>
      </c>
      <c r="D24" s="22">
        <v>0.3</v>
      </c>
      <c r="E24" s="23">
        <v>11</v>
      </c>
      <c r="F24" s="24">
        <v>86400</v>
      </c>
      <c r="G24" s="25">
        <f>D24*E24*F24</f>
        <v>285120</v>
      </c>
      <c r="H24" s="26">
        <v>449280</v>
      </c>
      <c r="I24" s="26">
        <f t="shared" si="0"/>
        <v>-164160</v>
      </c>
      <c r="J24" s="56"/>
      <c r="K24" s="28"/>
      <c r="L24" s="107"/>
      <c r="M24" s="107"/>
      <c r="N24" s="108"/>
      <c r="O24" s="132"/>
      <c r="P24" s="132"/>
      <c r="Q24" s="132"/>
      <c r="R24" s="132"/>
      <c r="S24" s="132"/>
      <c r="T24" s="132"/>
      <c r="U24" s="132"/>
      <c r="V24" s="132"/>
      <c r="W24" s="132"/>
      <c r="X24" s="139"/>
      <c r="Y24" s="139"/>
      <c r="Z24" s="139"/>
      <c r="AA24" s="139"/>
      <c r="AB24" s="139"/>
      <c r="AC24" s="169">
        <v>0</v>
      </c>
      <c r="AD24" s="169">
        <v>0</v>
      </c>
      <c r="AE24" s="169">
        <v>0</v>
      </c>
      <c r="AF24" s="170">
        <v>0</v>
      </c>
      <c r="AG24" s="169">
        <v>0</v>
      </c>
      <c r="AH24" s="169">
        <v>0</v>
      </c>
      <c r="AI24" s="169">
        <v>0</v>
      </c>
      <c r="AJ24" s="169">
        <v>0</v>
      </c>
      <c r="AK24" s="169">
        <v>0</v>
      </c>
      <c r="AL24" s="171">
        <v>0</v>
      </c>
      <c r="AM24" s="169">
        <v>0</v>
      </c>
      <c r="AN24" s="169">
        <v>0</v>
      </c>
      <c r="AO24" s="169">
        <v>0</v>
      </c>
      <c r="AP24" s="169">
        <v>0</v>
      </c>
      <c r="AQ24" s="169">
        <v>0.3</v>
      </c>
      <c r="AR24" s="169">
        <v>0.3</v>
      </c>
      <c r="AS24" s="140"/>
      <c r="AT24" s="370"/>
      <c r="AW24" s="31">
        <f t="shared" si="1"/>
        <v>0.6</v>
      </c>
      <c r="AX24" s="18">
        <v>86400</v>
      </c>
      <c r="AY24" s="33">
        <f t="shared" si="2"/>
        <v>51840</v>
      </c>
    </row>
    <row r="25" spans="1:51" s="18" customFormat="1" x14ac:dyDescent="0.25">
      <c r="A25" s="29"/>
      <c r="B25" s="37"/>
      <c r="C25" s="41" t="s">
        <v>30</v>
      </c>
      <c r="D25" s="31">
        <v>0.35</v>
      </c>
      <c r="E25" s="32">
        <v>32</v>
      </c>
      <c r="F25" s="18">
        <v>86400</v>
      </c>
      <c r="G25" s="33">
        <f>D25*E25*F25</f>
        <v>967679.99999999988</v>
      </c>
      <c r="H25" s="34">
        <v>816480</v>
      </c>
      <c r="I25" s="34">
        <f t="shared" si="0"/>
        <v>151199.99999999988</v>
      </c>
      <c r="K25" s="36"/>
      <c r="L25" s="16"/>
      <c r="M25" s="16"/>
      <c r="N25" s="17"/>
      <c r="O25" s="76"/>
      <c r="P25" s="76"/>
      <c r="Q25" s="76"/>
      <c r="R25" s="76"/>
      <c r="S25" s="76"/>
      <c r="T25" s="76"/>
      <c r="U25" s="76"/>
      <c r="V25" s="76"/>
      <c r="W25" s="76"/>
      <c r="X25" s="137"/>
      <c r="Y25" s="137"/>
      <c r="Z25" s="137"/>
      <c r="AA25" s="137"/>
      <c r="AB25" s="137"/>
      <c r="AC25" s="172">
        <v>0</v>
      </c>
      <c r="AD25" s="172">
        <v>0</v>
      </c>
      <c r="AE25" s="172">
        <v>0</v>
      </c>
      <c r="AF25" s="173">
        <v>0</v>
      </c>
      <c r="AG25" s="172">
        <v>0</v>
      </c>
      <c r="AH25" s="172">
        <v>0</v>
      </c>
      <c r="AI25" s="172">
        <v>0</v>
      </c>
      <c r="AJ25" s="172">
        <v>0</v>
      </c>
      <c r="AK25" s="172">
        <v>0</v>
      </c>
      <c r="AL25" s="174">
        <v>0.35</v>
      </c>
      <c r="AM25" s="172">
        <v>0.35</v>
      </c>
      <c r="AN25" s="172">
        <v>0.35</v>
      </c>
      <c r="AO25" s="172">
        <v>0.35</v>
      </c>
      <c r="AP25" s="172">
        <v>0.35</v>
      </c>
      <c r="AQ25" s="172">
        <v>0.35</v>
      </c>
      <c r="AR25" s="172">
        <v>0.35</v>
      </c>
      <c r="AS25" s="141"/>
      <c r="AT25" s="370"/>
      <c r="AW25" s="31">
        <f t="shared" si="1"/>
        <v>2.4500000000000002</v>
      </c>
      <c r="AX25" s="18">
        <v>86400</v>
      </c>
      <c r="AY25" s="33">
        <f t="shared" si="2"/>
        <v>211680.00000000003</v>
      </c>
    </row>
    <row r="26" spans="1:51" s="18" customFormat="1" x14ac:dyDescent="0.25">
      <c r="A26" s="29"/>
      <c r="B26" s="37"/>
      <c r="C26" s="38" t="s">
        <v>31</v>
      </c>
      <c r="D26" s="39">
        <v>0.2</v>
      </c>
      <c r="E26" s="38">
        <v>0</v>
      </c>
      <c r="F26" s="38">
        <v>86400</v>
      </c>
      <c r="G26" s="40">
        <f>D26*E26*F26</f>
        <v>0</v>
      </c>
      <c r="H26" s="34">
        <v>0</v>
      </c>
      <c r="I26" s="34">
        <f t="shared" si="0"/>
        <v>0</v>
      </c>
      <c r="K26" s="36"/>
      <c r="L26" s="16"/>
      <c r="M26" s="16"/>
      <c r="N26" s="17"/>
      <c r="O26" s="76"/>
      <c r="P26" s="76"/>
      <c r="Q26" s="76"/>
      <c r="R26" s="76"/>
      <c r="S26" s="76"/>
      <c r="T26" s="76"/>
      <c r="U26" s="76"/>
      <c r="V26" s="76"/>
      <c r="W26" s="76"/>
      <c r="X26" s="137"/>
      <c r="Y26" s="137"/>
      <c r="Z26" s="137"/>
      <c r="AA26" s="137"/>
      <c r="AB26" s="137"/>
      <c r="AC26" s="172"/>
      <c r="AD26" s="172"/>
      <c r="AE26" s="172"/>
      <c r="AF26" s="173"/>
      <c r="AG26" s="172"/>
      <c r="AH26" s="172"/>
      <c r="AI26" s="172"/>
      <c r="AJ26" s="172"/>
      <c r="AK26" s="172"/>
      <c r="AL26" s="174"/>
      <c r="AM26" s="172"/>
      <c r="AN26" s="172"/>
      <c r="AO26" s="172"/>
      <c r="AP26" s="172"/>
      <c r="AQ26" s="172"/>
      <c r="AR26" s="172"/>
      <c r="AS26" s="141"/>
      <c r="AT26" s="370"/>
      <c r="AW26" s="31">
        <f t="shared" si="1"/>
        <v>0</v>
      </c>
      <c r="AY26" s="33">
        <f t="shared" si="2"/>
        <v>0</v>
      </c>
    </row>
    <row r="27" spans="1:51" s="18" customFormat="1" x14ac:dyDescent="0.25">
      <c r="A27" s="29"/>
      <c r="B27" s="148" t="s">
        <v>168</v>
      </c>
      <c r="C27" s="192" t="s">
        <v>32</v>
      </c>
      <c r="D27" s="42">
        <v>18.585000000000001</v>
      </c>
      <c r="E27" s="38"/>
      <c r="F27" s="38"/>
      <c r="G27" s="40"/>
      <c r="H27" s="34"/>
      <c r="I27" s="34"/>
      <c r="K27" s="36"/>
      <c r="L27" s="16"/>
      <c r="M27" s="16"/>
      <c r="N27" s="17"/>
      <c r="O27" s="76"/>
      <c r="P27" s="76"/>
      <c r="Q27" s="76"/>
      <c r="R27" s="76"/>
      <c r="S27" s="76"/>
      <c r="T27" s="76"/>
      <c r="U27" s="76"/>
      <c r="V27" s="76"/>
      <c r="W27" s="76"/>
      <c r="X27" s="137"/>
      <c r="Y27" s="137"/>
      <c r="Z27" s="137"/>
      <c r="AA27" s="137"/>
      <c r="AB27" s="137"/>
      <c r="AC27" s="172">
        <v>13.664999999999999</v>
      </c>
      <c r="AD27" s="172">
        <v>14.718</v>
      </c>
      <c r="AE27" s="172">
        <v>15.138</v>
      </c>
      <c r="AF27" s="173">
        <v>16.02</v>
      </c>
      <c r="AG27" s="172">
        <v>17.117999999999999</v>
      </c>
      <c r="AH27" s="172">
        <v>17.321999999999999</v>
      </c>
      <c r="AI27" s="172">
        <v>17.314</v>
      </c>
      <c r="AJ27" s="172">
        <v>16.302</v>
      </c>
      <c r="AK27" s="172">
        <v>16.460999999999999</v>
      </c>
      <c r="AL27" s="174">
        <v>16.788</v>
      </c>
      <c r="AM27" s="172">
        <v>16.954000000000001</v>
      </c>
      <c r="AN27" s="172">
        <v>17.542000000000002</v>
      </c>
      <c r="AO27" s="172">
        <v>18.071000000000002</v>
      </c>
      <c r="AP27" s="172">
        <v>18.152000000000001</v>
      </c>
      <c r="AQ27" s="172">
        <v>18.137</v>
      </c>
      <c r="AR27" s="172">
        <v>18.126999999999999</v>
      </c>
      <c r="AS27" s="141"/>
      <c r="AT27" s="370"/>
      <c r="AW27" s="31">
        <f t="shared" si="1"/>
        <v>267.82900000000001</v>
      </c>
      <c r="AX27" s="18">
        <v>86400</v>
      </c>
      <c r="AY27" s="33">
        <f t="shared" si="2"/>
        <v>23140425.600000001</v>
      </c>
    </row>
    <row r="28" spans="1:51" s="18" customFormat="1" x14ac:dyDescent="0.25">
      <c r="A28" s="29"/>
      <c r="B28" s="37"/>
      <c r="C28" s="41"/>
      <c r="D28" s="42"/>
      <c r="E28" s="38"/>
      <c r="F28" s="38"/>
      <c r="G28" s="40"/>
      <c r="H28" s="34"/>
      <c r="I28" s="34"/>
      <c r="K28" s="36"/>
      <c r="L28" s="16"/>
      <c r="M28" s="16"/>
      <c r="N28" s="17"/>
      <c r="O28" s="76"/>
      <c r="P28" s="76"/>
      <c r="Q28" s="76"/>
      <c r="R28" s="76"/>
      <c r="S28" s="76"/>
      <c r="T28" s="76"/>
      <c r="U28" s="76"/>
      <c r="V28" s="76"/>
      <c r="W28" s="76"/>
      <c r="X28" s="137"/>
      <c r="Y28" s="137"/>
      <c r="Z28" s="137"/>
      <c r="AA28" s="137"/>
      <c r="AB28" s="137"/>
      <c r="AC28" s="172"/>
      <c r="AD28" s="172"/>
      <c r="AE28" s="172"/>
      <c r="AF28" s="173"/>
      <c r="AG28" s="172"/>
      <c r="AH28" s="172"/>
      <c r="AI28" s="172"/>
      <c r="AJ28" s="172"/>
      <c r="AK28" s="172"/>
      <c r="AL28" s="174"/>
      <c r="AM28" s="172"/>
      <c r="AN28" s="172"/>
      <c r="AO28" s="172"/>
      <c r="AP28" s="172"/>
      <c r="AQ28" s="172"/>
      <c r="AR28" s="172"/>
      <c r="AS28" s="141"/>
      <c r="AT28" s="370"/>
      <c r="AW28" s="31">
        <f t="shared" si="1"/>
        <v>0</v>
      </c>
      <c r="AY28" s="33">
        <f t="shared" si="2"/>
        <v>0</v>
      </c>
    </row>
    <row r="29" spans="1:51" s="18" customFormat="1" x14ac:dyDescent="0.25">
      <c r="A29" s="29"/>
      <c r="B29" s="30"/>
      <c r="C29" s="191" t="s">
        <v>134</v>
      </c>
      <c r="D29" s="205"/>
      <c r="E29" s="38"/>
      <c r="F29" s="38"/>
      <c r="G29" s="40"/>
      <c r="H29" s="34"/>
      <c r="I29" s="34"/>
      <c r="K29" s="36"/>
      <c r="L29" s="16"/>
      <c r="M29" s="16"/>
      <c r="N29" s="17"/>
      <c r="O29" s="76"/>
      <c r="P29" s="76"/>
      <c r="Q29" s="76"/>
      <c r="R29" s="76"/>
      <c r="S29" s="76"/>
      <c r="T29" s="76"/>
      <c r="U29" s="76"/>
      <c r="V29" s="76"/>
      <c r="W29" s="76"/>
      <c r="X29" s="137"/>
      <c r="Y29" s="137"/>
      <c r="Z29" s="137"/>
      <c r="AA29" s="137"/>
      <c r="AB29" s="137"/>
      <c r="AC29" s="172">
        <v>6.5789999999999997</v>
      </c>
      <c r="AD29" s="172">
        <v>4.9359999999999999</v>
      </c>
      <c r="AE29" s="172">
        <v>4.1559999999999997</v>
      </c>
      <c r="AF29" s="173">
        <v>3.0840000000000001</v>
      </c>
      <c r="AG29" s="172">
        <v>1.8759999999999999</v>
      </c>
      <c r="AH29" s="172">
        <v>1.6619999999999999</v>
      </c>
      <c r="AI29" s="172">
        <v>1.56</v>
      </c>
      <c r="AJ29" s="172">
        <v>4.0519999999999996</v>
      </c>
      <c r="AK29" s="172">
        <v>3.2730000000000001</v>
      </c>
      <c r="AL29" s="174">
        <v>2.4260000000000002</v>
      </c>
      <c r="AM29" s="172">
        <v>1.96</v>
      </c>
      <c r="AN29" s="172">
        <v>1.032</v>
      </c>
      <c r="AO29" s="172">
        <v>0.17299999999999999</v>
      </c>
      <c r="AP29" s="172">
        <v>0</v>
      </c>
      <c r="AQ29" s="172">
        <v>0</v>
      </c>
      <c r="AR29" s="172">
        <v>0</v>
      </c>
      <c r="AS29" s="141"/>
      <c r="AT29" s="373">
        <f>SUM(O29:AS29)</f>
        <v>36.769000000000005</v>
      </c>
      <c r="AU29" s="33">
        <f>86400*AT29</f>
        <v>3176841.6000000006</v>
      </c>
      <c r="AW29" s="31">
        <f t="shared" si="1"/>
        <v>36.769000000000005</v>
      </c>
      <c r="AX29" s="18">
        <v>-86400</v>
      </c>
      <c r="AY29" s="33">
        <f t="shared" si="2"/>
        <v>-3176841.6000000006</v>
      </c>
    </row>
    <row r="30" spans="1:51" s="18" customFormat="1" x14ac:dyDescent="0.25">
      <c r="A30" s="29"/>
      <c r="B30" s="37"/>
      <c r="C30" s="191" t="s">
        <v>135</v>
      </c>
      <c r="D30" s="103"/>
      <c r="E30" s="38"/>
      <c r="F30" s="38"/>
      <c r="G30" s="40"/>
      <c r="H30" s="34"/>
      <c r="I30" s="34"/>
      <c r="K30" s="36"/>
      <c r="L30" s="16"/>
      <c r="M30" s="16"/>
      <c r="N30" s="17"/>
      <c r="O30" s="76"/>
      <c r="P30" s="76"/>
      <c r="Q30" s="76"/>
      <c r="R30" s="76"/>
      <c r="S30" s="76"/>
      <c r="T30" s="76"/>
      <c r="U30" s="76"/>
      <c r="V30" s="76"/>
      <c r="W30" s="76"/>
      <c r="X30" s="137"/>
      <c r="Y30" s="137"/>
      <c r="Z30" s="137"/>
      <c r="AA30" s="137"/>
      <c r="AB30" s="137"/>
      <c r="AC30" s="172">
        <v>0.1</v>
      </c>
      <c r="AD30" s="172">
        <v>0.1</v>
      </c>
      <c r="AE30" s="172">
        <v>0.1</v>
      </c>
      <c r="AF30" s="173">
        <v>0</v>
      </c>
      <c r="AG30" s="172">
        <v>0</v>
      </c>
      <c r="AH30" s="172">
        <v>0</v>
      </c>
      <c r="AI30" s="172">
        <v>0</v>
      </c>
      <c r="AJ30" s="172">
        <v>0</v>
      </c>
      <c r="AK30" s="172">
        <v>0</v>
      </c>
      <c r="AL30" s="174">
        <v>0</v>
      </c>
      <c r="AM30" s="172">
        <v>0</v>
      </c>
      <c r="AN30" s="172">
        <v>0</v>
      </c>
      <c r="AO30" s="172">
        <v>0</v>
      </c>
      <c r="AP30" s="172">
        <v>0</v>
      </c>
      <c r="AQ30" s="172">
        <v>0</v>
      </c>
      <c r="AR30" s="172">
        <v>0</v>
      </c>
      <c r="AS30" s="141"/>
      <c r="AT30" s="373">
        <f>SUM(O30:AS30)</f>
        <v>0.30000000000000004</v>
      </c>
      <c r="AU30" s="33">
        <f t="shared" ref="AU30:AU38" si="7">86400*AT30</f>
        <v>25920.000000000004</v>
      </c>
      <c r="AW30" s="31">
        <f t="shared" si="1"/>
        <v>0.30000000000000004</v>
      </c>
      <c r="AX30" s="18">
        <v>-86400</v>
      </c>
      <c r="AY30" s="33">
        <f t="shared" si="2"/>
        <v>-25920.000000000004</v>
      </c>
    </row>
    <row r="31" spans="1:51" s="18" customFormat="1" x14ac:dyDescent="0.25">
      <c r="A31" s="29"/>
      <c r="B31" s="37"/>
      <c r="C31" s="191" t="s">
        <v>137</v>
      </c>
      <c r="D31" s="103"/>
      <c r="E31" s="38"/>
      <c r="F31" s="38"/>
      <c r="G31" s="40"/>
      <c r="H31" s="34"/>
      <c r="I31" s="34"/>
      <c r="K31" s="36"/>
      <c r="L31" s="16"/>
      <c r="M31" s="16"/>
      <c r="N31" s="17"/>
      <c r="O31" s="76"/>
      <c r="P31" s="76"/>
      <c r="Q31" s="76"/>
      <c r="R31" s="76"/>
      <c r="S31" s="76"/>
      <c r="T31" s="76"/>
      <c r="U31" s="76"/>
      <c r="V31" s="76"/>
      <c r="W31" s="76"/>
      <c r="X31" s="137"/>
      <c r="Y31" s="137"/>
      <c r="Z31" s="137"/>
      <c r="AA31" s="137"/>
      <c r="AB31" s="137"/>
      <c r="AC31" s="172">
        <v>0</v>
      </c>
      <c r="AD31" s="172">
        <v>0</v>
      </c>
      <c r="AE31" s="172">
        <v>0</v>
      </c>
      <c r="AF31" s="173">
        <v>0</v>
      </c>
      <c r="AG31" s="172">
        <v>0</v>
      </c>
      <c r="AH31" s="172">
        <v>0</v>
      </c>
      <c r="AI31" s="172">
        <v>0</v>
      </c>
      <c r="AJ31" s="172">
        <v>0</v>
      </c>
      <c r="AK31" s="172">
        <v>0</v>
      </c>
      <c r="AL31" s="174">
        <v>0</v>
      </c>
      <c r="AM31" s="172">
        <v>0</v>
      </c>
      <c r="AN31" s="172">
        <v>0</v>
      </c>
      <c r="AO31" s="172">
        <v>0</v>
      </c>
      <c r="AP31" s="172">
        <v>0</v>
      </c>
      <c r="AQ31" s="172">
        <v>0</v>
      </c>
      <c r="AR31" s="172">
        <v>0</v>
      </c>
      <c r="AS31" s="141"/>
      <c r="AT31" s="373">
        <f t="shared" ref="AT31:AT38" si="8">SUM(O31:AS31)</f>
        <v>0</v>
      </c>
      <c r="AU31" s="33">
        <f t="shared" si="7"/>
        <v>0</v>
      </c>
      <c r="AW31" s="31">
        <f t="shared" si="1"/>
        <v>0</v>
      </c>
      <c r="AX31" s="18">
        <v>-86400</v>
      </c>
      <c r="AY31" s="33">
        <f t="shared" si="2"/>
        <v>0</v>
      </c>
    </row>
    <row r="32" spans="1:51" s="18" customFormat="1" x14ac:dyDescent="0.25">
      <c r="A32" s="29"/>
      <c r="B32" s="37"/>
      <c r="C32" s="191" t="s">
        <v>136</v>
      </c>
      <c r="D32" s="103"/>
      <c r="E32" s="38"/>
      <c r="F32" s="38"/>
      <c r="G32" s="40"/>
      <c r="H32" s="34"/>
      <c r="I32" s="34"/>
      <c r="K32" s="36"/>
      <c r="L32" s="16"/>
      <c r="M32" s="16"/>
      <c r="N32" s="17"/>
      <c r="O32" s="76"/>
      <c r="P32" s="76"/>
      <c r="Q32" s="76"/>
      <c r="R32" s="76"/>
      <c r="S32" s="76"/>
      <c r="T32" s="76"/>
      <c r="U32" s="76"/>
      <c r="V32" s="76"/>
      <c r="W32" s="76"/>
      <c r="X32" s="137"/>
      <c r="Y32" s="137"/>
      <c r="Z32" s="137"/>
      <c r="AA32" s="137"/>
      <c r="AB32" s="137"/>
      <c r="AC32" s="172">
        <v>0.2</v>
      </c>
      <c r="AD32" s="172">
        <v>0.2</v>
      </c>
      <c r="AE32" s="172">
        <v>0.2</v>
      </c>
      <c r="AF32" s="173">
        <v>0</v>
      </c>
      <c r="AG32" s="172">
        <v>0</v>
      </c>
      <c r="AH32" s="172">
        <v>0</v>
      </c>
      <c r="AI32" s="172">
        <v>0</v>
      </c>
      <c r="AJ32" s="172">
        <v>0</v>
      </c>
      <c r="AK32" s="172">
        <v>0</v>
      </c>
      <c r="AL32" s="174">
        <v>0</v>
      </c>
      <c r="AM32" s="172">
        <v>0</v>
      </c>
      <c r="AN32" s="172">
        <v>0</v>
      </c>
      <c r="AO32" s="172">
        <v>0</v>
      </c>
      <c r="AP32" s="172">
        <v>0</v>
      </c>
      <c r="AQ32" s="172">
        <v>0</v>
      </c>
      <c r="AR32" s="172">
        <v>0</v>
      </c>
      <c r="AS32" s="141"/>
      <c r="AT32" s="373">
        <f t="shared" si="8"/>
        <v>0.60000000000000009</v>
      </c>
      <c r="AU32" s="33">
        <f t="shared" si="7"/>
        <v>51840.000000000007</v>
      </c>
      <c r="AW32" s="31">
        <f t="shared" si="1"/>
        <v>0.60000000000000009</v>
      </c>
      <c r="AX32" s="18">
        <v>-86400</v>
      </c>
      <c r="AY32" s="33">
        <f t="shared" si="2"/>
        <v>-51840.000000000007</v>
      </c>
    </row>
    <row r="33" spans="1:51" s="18" customFormat="1" x14ac:dyDescent="0.25">
      <c r="A33" s="29"/>
      <c r="B33" s="37"/>
      <c r="C33" s="191" t="s">
        <v>138</v>
      </c>
      <c r="D33" s="103"/>
      <c r="E33" s="38"/>
      <c r="F33" s="38"/>
      <c r="G33" s="40"/>
      <c r="H33" s="34"/>
      <c r="I33" s="34"/>
      <c r="K33" s="36"/>
      <c r="L33" s="16"/>
      <c r="M33" s="16"/>
      <c r="N33" s="17"/>
      <c r="O33" s="76"/>
      <c r="P33" s="76"/>
      <c r="Q33" s="76"/>
      <c r="R33" s="76"/>
      <c r="S33" s="76"/>
      <c r="T33" s="76"/>
      <c r="U33" s="76"/>
      <c r="V33" s="76"/>
      <c r="W33" s="76"/>
      <c r="X33" s="137"/>
      <c r="Y33" s="137"/>
      <c r="Z33" s="137"/>
      <c r="AA33" s="137"/>
      <c r="AB33" s="137"/>
      <c r="AC33" s="172">
        <v>0.2</v>
      </c>
      <c r="AD33" s="172">
        <v>0.2</v>
      </c>
      <c r="AE33" s="172">
        <v>0.2</v>
      </c>
      <c r="AF33" s="173">
        <v>0.2</v>
      </c>
      <c r="AG33" s="172">
        <v>0.2</v>
      </c>
      <c r="AH33" s="172">
        <v>0.2</v>
      </c>
      <c r="AI33" s="172">
        <v>0.2</v>
      </c>
      <c r="AJ33" s="172">
        <v>0.2</v>
      </c>
      <c r="AK33" s="172">
        <v>0.2</v>
      </c>
      <c r="AL33" s="174">
        <v>0.2</v>
      </c>
      <c r="AM33" s="172">
        <v>0.1</v>
      </c>
      <c r="AN33" s="172">
        <v>0.1</v>
      </c>
      <c r="AO33" s="172">
        <v>0.1</v>
      </c>
      <c r="AP33" s="172">
        <v>0.1</v>
      </c>
      <c r="AQ33" s="172">
        <v>0.1</v>
      </c>
      <c r="AR33" s="172">
        <v>0.1</v>
      </c>
      <c r="AS33" s="141"/>
      <c r="AT33" s="373">
        <f t="shared" si="8"/>
        <v>2.6</v>
      </c>
      <c r="AU33" s="33">
        <f t="shared" si="7"/>
        <v>224640</v>
      </c>
      <c r="AW33" s="31">
        <f t="shared" si="1"/>
        <v>2.6</v>
      </c>
      <c r="AX33" s="18">
        <v>-86400</v>
      </c>
      <c r="AY33" s="33">
        <f t="shared" si="2"/>
        <v>-224640</v>
      </c>
    </row>
    <row r="34" spans="1:51" s="18" customFormat="1" x14ac:dyDescent="0.25">
      <c r="A34" s="29"/>
      <c r="B34" s="37"/>
      <c r="C34" s="191" t="s">
        <v>139</v>
      </c>
      <c r="D34" s="103"/>
      <c r="E34" s="38"/>
      <c r="F34" s="38"/>
      <c r="G34" s="40"/>
      <c r="H34" s="34"/>
      <c r="I34" s="34"/>
      <c r="K34" s="36"/>
      <c r="L34" s="16"/>
      <c r="M34" s="16"/>
      <c r="N34" s="17"/>
      <c r="O34" s="76"/>
      <c r="P34" s="76"/>
      <c r="Q34" s="76"/>
      <c r="R34" s="76"/>
      <c r="S34" s="76"/>
      <c r="T34" s="76"/>
      <c r="U34" s="76"/>
      <c r="V34" s="76"/>
      <c r="W34" s="76"/>
      <c r="X34" s="137"/>
      <c r="Y34" s="137"/>
      <c r="Z34" s="137"/>
      <c r="AA34" s="137"/>
      <c r="AB34" s="137"/>
      <c r="AC34" s="172">
        <v>0.2</v>
      </c>
      <c r="AD34" s="172">
        <v>0.2</v>
      </c>
      <c r="AE34" s="172">
        <v>0.2</v>
      </c>
      <c r="AF34" s="173">
        <v>0.1</v>
      </c>
      <c r="AG34" s="172">
        <v>0.1</v>
      </c>
      <c r="AH34" s="172">
        <v>0.1</v>
      </c>
      <c r="AI34" s="172">
        <v>0.1</v>
      </c>
      <c r="AJ34" s="172">
        <v>0.1</v>
      </c>
      <c r="AK34" s="172">
        <v>0.1</v>
      </c>
      <c r="AL34" s="174">
        <v>0.1</v>
      </c>
      <c r="AM34" s="172">
        <v>0.05</v>
      </c>
      <c r="AN34" s="172">
        <v>0.05</v>
      </c>
      <c r="AO34" s="172">
        <v>0.05</v>
      </c>
      <c r="AP34" s="172">
        <v>0.05</v>
      </c>
      <c r="AQ34" s="172">
        <v>0.05</v>
      </c>
      <c r="AR34" s="172">
        <v>0.05</v>
      </c>
      <c r="AS34" s="141"/>
      <c r="AT34" s="373">
        <f t="shared" si="8"/>
        <v>1.6000000000000005</v>
      </c>
      <c r="AU34" s="33">
        <f t="shared" si="7"/>
        <v>138240.00000000006</v>
      </c>
      <c r="AW34" s="31">
        <f t="shared" si="1"/>
        <v>1.6000000000000005</v>
      </c>
      <c r="AX34" s="18">
        <v>-86400</v>
      </c>
      <c r="AY34" s="33">
        <f t="shared" si="2"/>
        <v>-138240.00000000006</v>
      </c>
    </row>
    <row r="35" spans="1:51" s="18" customFormat="1" x14ac:dyDescent="0.25">
      <c r="A35" s="29"/>
      <c r="B35" s="37"/>
      <c r="C35" s="191" t="s">
        <v>140</v>
      </c>
      <c r="D35" s="103"/>
      <c r="E35" s="38"/>
      <c r="F35" s="38"/>
      <c r="G35" s="40"/>
      <c r="H35" s="34"/>
      <c r="I35" s="34"/>
      <c r="K35" s="36"/>
      <c r="L35" s="16"/>
      <c r="M35" s="16"/>
      <c r="N35" s="17"/>
      <c r="O35" s="76"/>
      <c r="P35" s="76"/>
      <c r="Q35" s="76"/>
      <c r="R35" s="76"/>
      <c r="S35" s="76"/>
      <c r="T35" s="76"/>
      <c r="U35" s="76"/>
      <c r="V35" s="76"/>
      <c r="W35" s="76"/>
      <c r="X35" s="137"/>
      <c r="Y35" s="137"/>
      <c r="Z35" s="137"/>
      <c r="AA35" s="137"/>
      <c r="AB35" s="137"/>
      <c r="AC35" s="172">
        <v>0.2</v>
      </c>
      <c r="AD35" s="172">
        <v>0.2</v>
      </c>
      <c r="AE35" s="172">
        <v>0.2</v>
      </c>
      <c r="AF35" s="173">
        <v>0.2</v>
      </c>
      <c r="AG35" s="172">
        <v>0.2</v>
      </c>
      <c r="AH35" s="172">
        <v>0.2</v>
      </c>
      <c r="AI35" s="172">
        <v>0.2</v>
      </c>
      <c r="AJ35" s="172">
        <v>0.2</v>
      </c>
      <c r="AK35" s="172">
        <v>0.2</v>
      </c>
      <c r="AL35" s="174">
        <v>0.2</v>
      </c>
      <c r="AM35" s="172">
        <v>0.2</v>
      </c>
      <c r="AN35" s="172">
        <v>0.2</v>
      </c>
      <c r="AO35" s="172">
        <v>0.2</v>
      </c>
      <c r="AP35" s="172">
        <v>0.2</v>
      </c>
      <c r="AQ35" s="172">
        <v>0.2</v>
      </c>
      <c r="AR35" s="172">
        <v>0.2</v>
      </c>
      <c r="AS35" s="141"/>
      <c r="AT35" s="373">
        <f t="shared" si="8"/>
        <v>3.2000000000000006</v>
      </c>
      <c r="AU35" s="33">
        <f t="shared" si="7"/>
        <v>276480.00000000006</v>
      </c>
      <c r="AW35" s="31">
        <f t="shared" si="1"/>
        <v>3.2000000000000006</v>
      </c>
      <c r="AX35" s="18">
        <v>-86400</v>
      </c>
      <c r="AY35" s="33">
        <f t="shared" si="2"/>
        <v>-276480.00000000006</v>
      </c>
    </row>
    <row r="36" spans="1:51" s="18" customFormat="1" x14ac:dyDescent="0.25">
      <c r="A36" s="29"/>
      <c r="B36" s="37"/>
      <c r="C36" s="191" t="s">
        <v>141</v>
      </c>
      <c r="D36" s="103"/>
      <c r="E36" s="38"/>
      <c r="F36" s="38"/>
      <c r="G36" s="40"/>
      <c r="H36" s="34"/>
      <c r="I36" s="34"/>
      <c r="K36" s="36"/>
      <c r="L36" s="16"/>
      <c r="M36" s="16"/>
      <c r="N36" s="17"/>
      <c r="O36" s="76"/>
      <c r="P36" s="76"/>
      <c r="Q36" s="76"/>
      <c r="R36" s="76"/>
      <c r="S36" s="76"/>
      <c r="T36" s="76"/>
      <c r="U36" s="76"/>
      <c r="V36" s="76"/>
      <c r="W36" s="76"/>
      <c r="X36" s="137"/>
      <c r="Y36" s="137"/>
      <c r="Z36" s="137"/>
      <c r="AA36" s="137"/>
      <c r="AB36" s="137"/>
      <c r="AC36" s="172">
        <v>0.3</v>
      </c>
      <c r="AD36" s="172">
        <v>0.3</v>
      </c>
      <c r="AE36" s="172">
        <v>0.3</v>
      </c>
      <c r="AF36" s="173">
        <v>0.05</v>
      </c>
      <c r="AG36" s="172">
        <v>0.05</v>
      </c>
      <c r="AH36" s="172">
        <v>0.05</v>
      </c>
      <c r="AI36" s="172">
        <v>0.05</v>
      </c>
      <c r="AJ36" s="172">
        <v>0.05</v>
      </c>
      <c r="AK36" s="172">
        <v>0.05</v>
      </c>
      <c r="AL36" s="174">
        <v>0.05</v>
      </c>
      <c r="AM36" s="172">
        <v>0.05</v>
      </c>
      <c r="AN36" s="172">
        <v>0.05</v>
      </c>
      <c r="AO36" s="172">
        <v>0.05</v>
      </c>
      <c r="AP36" s="172">
        <v>0.05</v>
      </c>
      <c r="AQ36" s="172">
        <v>0.05</v>
      </c>
      <c r="AR36" s="172">
        <v>0.05</v>
      </c>
      <c r="AS36" s="141"/>
      <c r="AT36" s="373">
        <f t="shared" si="8"/>
        <v>1.5500000000000005</v>
      </c>
      <c r="AU36" s="33">
        <f t="shared" si="7"/>
        <v>133920.00000000003</v>
      </c>
      <c r="AW36" s="31">
        <f t="shared" si="1"/>
        <v>1.5500000000000005</v>
      </c>
      <c r="AX36" s="18">
        <v>-86400</v>
      </c>
      <c r="AY36" s="33">
        <f t="shared" si="2"/>
        <v>-133920.00000000003</v>
      </c>
    </row>
    <row r="37" spans="1:51" s="18" customFormat="1" x14ac:dyDescent="0.25">
      <c r="A37" s="29"/>
      <c r="B37" s="37"/>
      <c r="C37" s="191" t="s">
        <v>169</v>
      </c>
      <c r="D37" s="103"/>
      <c r="E37" s="38"/>
      <c r="F37" s="38"/>
      <c r="G37" s="40"/>
      <c r="H37" s="34"/>
      <c r="I37" s="34"/>
      <c r="K37" s="36"/>
      <c r="L37" s="16"/>
      <c r="M37" s="16"/>
      <c r="N37" s="17"/>
      <c r="O37" s="76"/>
      <c r="P37" s="76"/>
      <c r="Q37" s="76"/>
      <c r="R37" s="76"/>
      <c r="S37" s="76"/>
      <c r="T37" s="76"/>
      <c r="U37" s="76"/>
      <c r="V37" s="76"/>
      <c r="W37" s="76"/>
      <c r="X37" s="137"/>
      <c r="Y37" s="137"/>
      <c r="Z37" s="137"/>
      <c r="AA37" s="137"/>
      <c r="AB37" s="137"/>
      <c r="AC37" s="172">
        <v>0</v>
      </c>
      <c r="AD37" s="172">
        <v>0</v>
      </c>
      <c r="AE37" s="172">
        <v>0</v>
      </c>
      <c r="AF37" s="173">
        <v>0.05</v>
      </c>
      <c r="AG37" s="172">
        <v>0.05</v>
      </c>
      <c r="AH37" s="172">
        <v>0.05</v>
      </c>
      <c r="AI37" s="172">
        <v>0.05</v>
      </c>
      <c r="AJ37" s="172">
        <v>0.05</v>
      </c>
      <c r="AK37" s="172">
        <v>0.05</v>
      </c>
      <c r="AL37" s="174">
        <v>0.05</v>
      </c>
      <c r="AM37" s="172">
        <v>0.05</v>
      </c>
      <c r="AN37" s="172">
        <v>0.05</v>
      </c>
      <c r="AO37" s="172">
        <v>0.05</v>
      </c>
      <c r="AP37" s="172">
        <v>0.05</v>
      </c>
      <c r="AQ37" s="172">
        <v>0.05</v>
      </c>
      <c r="AR37" s="172">
        <v>0.05</v>
      </c>
      <c r="AS37" s="141"/>
      <c r="AT37" s="373">
        <f t="shared" si="8"/>
        <v>0.65</v>
      </c>
      <c r="AU37" s="33">
        <f t="shared" si="7"/>
        <v>56160</v>
      </c>
      <c r="AW37" s="31">
        <f t="shared" si="1"/>
        <v>0.65</v>
      </c>
      <c r="AX37" s="18">
        <v>-86400</v>
      </c>
      <c r="AY37" s="33">
        <f t="shared" si="2"/>
        <v>-56160</v>
      </c>
    </row>
    <row r="38" spans="1:51" s="18" customFormat="1" x14ac:dyDescent="0.25">
      <c r="A38" s="29"/>
      <c r="B38" s="37"/>
      <c r="C38" s="191" t="s">
        <v>143</v>
      </c>
      <c r="D38" s="103"/>
      <c r="E38" s="38"/>
      <c r="F38" s="38"/>
      <c r="G38" s="40"/>
      <c r="H38" s="34"/>
      <c r="I38" s="34"/>
      <c r="K38" s="36"/>
      <c r="L38" s="16"/>
      <c r="M38" s="16"/>
      <c r="N38" s="17"/>
      <c r="O38" s="76"/>
      <c r="P38" s="76"/>
      <c r="Q38" s="76"/>
      <c r="R38" s="76"/>
      <c r="S38" s="76"/>
      <c r="T38" s="76"/>
      <c r="U38" s="76"/>
      <c r="V38" s="76"/>
      <c r="W38" s="76"/>
      <c r="X38" s="137"/>
      <c r="Y38" s="137"/>
      <c r="Z38" s="137"/>
      <c r="AA38" s="137"/>
      <c r="AB38" s="137"/>
      <c r="AC38" s="172">
        <v>0.3</v>
      </c>
      <c r="AD38" s="172">
        <v>0.3</v>
      </c>
      <c r="AE38" s="172">
        <v>0.3</v>
      </c>
      <c r="AF38" s="173">
        <v>0.5</v>
      </c>
      <c r="AG38" s="172">
        <v>0.5</v>
      </c>
      <c r="AH38" s="172">
        <v>0.5</v>
      </c>
      <c r="AI38" s="172">
        <v>0.5</v>
      </c>
      <c r="AJ38" s="172">
        <v>0.5</v>
      </c>
      <c r="AK38" s="172">
        <v>0.5</v>
      </c>
      <c r="AL38" s="174">
        <v>0.5</v>
      </c>
      <c r="AM38" s="172">
        <v>0.3</v>
      </c>
      <c r="AN38" s="172">
        <v>0.3</v>
      </c>
      <c r="AO38" s="172">
        <v>0.3</v>
      </c>
      <c r="AP38" s="172">
        <v>0.3</v>
      </c>
      <c r="AQ38" s="172">
        <v>0.3</v>
      </c>
      <c r="AR38" s="172">
        <v>0.3</v>
      </c>
      <c r="AS38" s="141"/>
      <c r="AT38" s="373">
        <f t="shared" si="8"/>
        <v>6.1999999999999993</v>
      </c>
      <c r="AU38" s="33">
        <f t="shared" si="7"/>
        <v>535679.99999999988</v>
      </c>
      <c r="AW38" s="31">
        <f t="shared" si="1"/>
        <v>6.1999999999999993</v>
      </c>
      <c r="AX38" s="18">
        <v>-86400</v>
      </c>
      <c r="AY38" s="33">
        <f t="shared" si="2"/>
        <v>-535679.99999999988</v>
      </c>
    </row>
    <row r="39" spans="1:51" s="18" customFormat="1" ht="15.75" thickBot="1" x14ac:dyDescent="0.3">
      <c r="A39" s="57"/>
      <c r="B39" s="43"/>
      <c r="C39" s="44" t="s">
        <v>155</v>
      </c>
      <c r="D39" s="44"/>
      <c r="E39" s="59">
        <v>89</v>
      </c>
      <c r="F39" s="44">
        <v>86400</v>
      </c>
      <c r="G39" s="46">
        <f>D27*E39*F39</f>
        <v>142911216</v>
      </c>
      <c r="H39" s="60">
        <v>46634198.325120002</v>
      </c>
      <c r="I39" s="60">
        <f t="shared" si="0"/>
        <v>96277017.674879998</v>
      </c>
      <c r="J39" s="44"/>
      <c r="K39" s="49">
        <f>SUM(G24:G39)</f>
        <v>144164016</v>
      </c>
      <c r="L39" s="109"/>
      <c r="M39" s="110"/>
      <c r="N39" s="111">
        <f>86400*SUM(O39:AS39)</f>
        <v>18784224</v>
      </c>
      <c r="O39" s="135">
        <f>SUM(O24:O27)-SUM(O29:O38)</f>
        <v>0</v>
      </c>
      <c r="P39" s="135">
        <f t="shared" ref="P39:AQ39" si="9">SUM(P24:P27)-SUM(P29:P38)</f>
        <v>0</v>
      </c>
      <c r="Q39" s="135">
        <f t="shared" si="9"/>
        <v>0</v>
      </c>
      <c r="R39" s="135">
        <f t="shared" si="9"/>
        <v>0</v>
      </c>
      <c r="S39" s="135">
        <f t="shared" si="9"/>
        <v>0</v>
      </c>
      <c r="T39" s="135">
        <f t="shared" si="9"/>
        <v>0</v>
      </c>
      <c r="U39" s="135">
        <f t="shared" si="9"/>
        <v>0</v>
      </c>
      <c r="V39" s="135">
        <f t="shared" si="9"/>
        <v>0</v>
      </c>
      <c r="W39" s="135">
        <f t="shared" si="9"/>
        <v>0</v>
      </c>
      <c r="X39" s="135">
        <f t="shared" si="9"/>
        <v>0</v>
      </c>
      <c r="Y39" s="135">
        <f t="shared" si="9"/>
        <v>0</v>
      </c>
      <c r="Z39" s="135">
        <f t="shared" si="9"/>
        <v>0</v>
      </c>
      <c r="AA39" s="135">
        <f t="shared" si="9"/>
        <v>0</v>
      </c>
      <c r="AB39" s="135">
        <f t="shared" si="9"/>
        <v>0</v>
      </c>
      <c r="AC39" s="175">
        <f>SUM(AC24:AC27)-SUM(AC29:AC38)</f>
        <v>5.5859999999999985</v>
      </c>
      <c r="AD39" s="175">
        <f t="shared" si="9"/>
        <v>8.282</v>
      </c>
      <c r="AE39" s="175">
        <f t="shared" si="9"/>
        <v>9.4819999999999993</v>
      </c>
      <c r="AF39" s="175">
        <f t="shared" si="9"/>
        <v>11.835999999999999</v>
      </c>
      <c r="AG39" s="175">
        <f t="shared" si="9"/>
        <v>14.141999999999999</v>
      </c>
      <c r="AH39" s="175">
        <f t="shared" si="9"/>
        <v>14.559999999999999</v>
      </c>
      <c r="AI39" s="175">
        <f t="shared" si="9"/>
        <v>14.654</v>
      </c>
      <c r="AJ39" s="175">
        <f t="shared" si="9"/>
        <v>11.15</v>
      </c>
      <c r="AK39" s="175">
        <f t="shared" si="9"/>
        <v>12.087999999999997</v>
      </c>
      <c r="AL39" s="175">
        <f t="shared" si="9"/>
        <v>13.612000000000002</v>
      </c>
      <c r="AM39" s="175">
        <f t="shared" si="9"/>
        <v>14.594000000000003</v>
      </c>
      <c r="AN39" s="175">
        <f t="shared" si="9"/>
        <v>16.110000000000003</v>
      </c>
      <c r="AO39" s="175">
        <f t="shared" si="9"/>
        <v>17.498000000000005</v>
      </c>
      <c r="AP39" s="175">
        <f t="shared" si="9"/>
        <v>17.752000000000002</v>
      </c>
      <c r="AQ39" s="175">
        <f t="shared" si="9"/>
        <v>18.036999999999999</v>
      </c>
      <c r="AR39" s="175">
        <f>SUM(AR24:AR27)-SUM(AR29:AR38)</f>
        <v>18.026999999999997</v>
      </c>
      <c r="AS39" s="136">
        <f>SUM(AS24:AS27)-SUM(AS29:AS38)</f>
        <v>0</v>
      </c>
      <c r="AT39" s="374"/>
      <c r="AW39" s="31">
        <f t="shared" si="1"/>
        <v>217.41</v>
      </c>
      <c r="AX39" s="18">
        <v>86400</v>
      </c>
      <c r="AY39" s="33">
        <f t="shared" si="2"/>
        <v>18784224</v>
      </c>
    </row>
    <row r="40" spans="1:51" ht="15.75" thickTop="1" x14ac:dyDescent="0.25">
      <c r="H40" s="51"/>
      <c r="I40" s="51"/>
      <c r="N40" s="17"/>
      <c r="O40" s="76"/>
      <c r="P40" s="76"/>
      <c r="Q40" s="76"/>
      <c r="R40" s="76"/>
      <c r="S40" s="76"/>
      <c r="T40" s="76"/>
      <c r="U40" s="76"/>
      <c r="V40" s="76"/>
      <c r="W40" s="76"/>
      <c r="X40" s="137"/>
      <c r="Y40" s="137"/>
      <c r="Z40" s="137"/>
      <c r="AA40" s="137"/>
      <c r="AB40" s="137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38"/>
      <c r="AW40" s="31"/>
    </row>
    <row r="41" spans="1:51" x14ac:dyDescent="0.25">
      <c r="C41" s="62"/>
      <c r="H41" s="51"/>
      <c r="I41" s="51"/>
      <c r="J41" s="63">
        <f>G39+G43</f>
        <v>257486256</v>
      </c>
      <c r="L41" s="64"/>
      <c r="N41" s="17"/>
      <c r="O41" s="76"/>
      <c r="P41" s="76"/>
      <c r="Q41" s="76"/>
      <c r="R41" s="76"/>
      <c r="S41" s="76"/>
      <c r="T41" s="76"/>
      <c r="U41" s="76"/>
      <c r="V41" s="76"/>
      <c r="W41" s="76"/>
      <c r="X41" s="137"/>
      <c r="Y41" s="137"/>
      <c r="Z41" s="137"/>
      <c r="AA41" s="137"/>
      <c r="AB41" s="137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38"/>
      <c r="AW41" s="31"/>
    </row>
    <row r="42" spans="1:51" ht="15.75" thickBot="1" x14ac:dyDescent="0.3">
      <c r="H42" s="51"/>
      <c r="I42" s="51"/>
      <c r="N42" s="17"/>
      <c r="O42" s="76"/>
      <c r="P42" s="76"/>
      <c r="Q42" s="76"/>
      <c r="R42" s="76"/>
      <c r="S42" s="76"/>
      <c r="T42" s="76"/>
      <c r="U42" s="76"/>
      <c r="V42" s="76"/>
      <c r="W42" s="76"/>
      <c r="X42" s="137"/>
      <c r="Y42" s="137"/>
      <c r="Z42" s="137"/>
      <c r="AA42" s="137"/>
      <c r="AB42" s="137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38"/>
      <c r="AW42" s="31"/>
    </row>
    <row r="43" spans="1:51" ht="15.75" thickTop="1" x14ac:dyDescent="0.25">
      <c r="A43" s="19" t="s">
        <v>34</v>
      </c>
      <c r="B43" s="52" t="s">
        <v>35</v>
      </c>
      <c r="C43" s="193" t="s">
        <v>36</v>
      </c>
      <c r="D43" s="65">
        <v>14.9</v>
      </c>
      <c r="E43" s="23">
        <v>89</v>
      </c>
      <c r="F43" s="24">
        <v>86400</v>
      </c>
      <c r="G43" s="25">
        <f>D43*E43*F43</f>
        <v>114575040.00000001</v>
      </c>
      <c r="H43" s="26">
        <v>42973718.332607999</v>
      </c>
      <c r="I43" s="26">
        <f t="shared" si="0"/>
        <v>71601321.667392015</v>
      </c>
      <c r="J43" s="24"/>
      <c r="K43" s="28"/>
      <c r="L43" s="107"/>
      <c r="M43" s="107"/>
      <c r="N43" s="108"/>
      <c r="O43" s="132"/>
      <c r="P43" s="132"/>
      <c r="Q43" s="132"/>
      <c r="R43" s="132"/>
      <c r="S43" s="132"/>
      <c r="T43" s="132"/>
      <c r="U43" s="132"/>
      <c r="V43" s="132"/>
      <c r="W43" s="132"/>
      <c r="X43" s="139"/>
      <c r="Y43" s="139"/>
      <c r="Z43" s="139"/>
      <c r="AA43" s="139"/>
      <c r="AB43" s="139"/>
      <c r="AC43" s="169">
        <v>14.965999999999999</v>
      </c>
      <c r="AD43" s="169">
        <v>14.965999999999999</v>
      </c>
      <c r="AE43" s="171">
        <v>14.965999999999999</v>
      </c>
      <c r="AF43" s="169">
        <v>14.965999999999999</v>
      </c>
      <c r="AG43" s="169">
        <v>14.965999999999999</v>
      </c>
      <c r="AH43" s="169">
        <v>14.965999999999999</v>
      </c>
      <c r="AI43" s="169">
        <v>14.965999999999999</v>
      </c>
      <c r="AJ43" s="169">
        <v>14.965999999999999</v>
      </c>
      <c r="AK43" s="169">
        <v>14.965999999999999</v>
      </c>
      <c r="AL43" s="171">
        <v>14.965999999999999</v>
      </c>
      <c r="AM43" s="169">
        <v>14.965999999999999</v>
      </c>
      <c r="AN43" s="169">
        <v>14.965999999999999</v>
      </c>
      <c r="AO43" s="169">
        <v>14.965999999999999</v>
      </c>
      <c r="AP43" s="169">
        <v>14.958</v>
      </c>
      <c r="AQ43" s="169">
        <v>14.893000000000001</v>
      </c>
      <c r="AR43" s="169">
        <v>14.542999999999999</v>
      </c>
      <c r="AS43" s="140"/>
      <c r="AW43" s="31">
        <f t="shared" si="1"/>
        <v>238.95200000000003</v>
      </c>
      <c r="AX43" s="18">
        <v>86400</v>
      </c>
      <c r="AY43" s="33">
        <f t="shared" si="2"/>
        <v>20645452.800000001</v>
      </c>
    </row>
    <row r="44" spans="1:51" x14ac:dyDescent="0.25">
      <c r="A44" s="29"/>
      <c r="B44" s="37"/>
      <c r="C44" s="41"/>
      <c r="D44" s="42"/>
      <c r="E44" s="32"/>
      <c r="F44" s="18"/>
      <c r="G44" s="33"/>
      <c r="H44" s="34"/>
      <c r="I44" s="34"/>
      <c r="J44" s="18"/>
      <c r="K44" s="36"/>
      <c r="N44" s="17"/>
      <c r="O44" s="76"/>
      <c r="P44" s="76"/>
      <c r="Q44" s="76"/>
      <c r="R44" s="76"/>
      <c r="S44" s="76"/>
      <c r="T44" s="76"/>
      <c r="U44" s="76"/>
      <c r="V44" s="76"/>
      <c r="W44" s="76"/>
      <c r="X44" s="137"/>
      <c r="Y44" s="137"/>
      <c r="Z44" s="137"/>
      <c r="AA44" s="137"/>
      <c r="AB44" s="137"/>
      <c r="AC44" s="172"/>
      <c r="AD44" s="172"/>
      <c r="AE44" s="174"/>
      <c r="AF44" s="172"/>
      <c r="AG44" s="172"/>
      <c r="AH44" s="172"/>
      <c r="AI44" s="172"/>
      <c r="AJ44" s="172"/>
      <c r="AK44" s="172"/>
      <c r="AL44" s="174"/>
      <c r="AM44" s="172"/>
      <c r="AN44" s="172"/>
      <c r="AO44" s="172"/>
      <c r="AP44" s="172"/>
      <c r="AQ44" s="172"/>
      <c r="AR44" s="172"/>
      <c r="AS44" s="141"/>
      <c r="AW44" s="31"/>
    </row>
    <row r="45" spans="1:51" x14ac:dyDescent="0.25">
      <c r="A45" s="29"/>
      <c r="B45" s="30"/>
      <c r="C45" s="191" t="s">
        <v>144</v>
      </c>
      <c r="D45" s="42"/>
      <c r="E45" s="32"/>
      <c r="F45" s="18"/>
      <c r="G45" s="33"/>
      <c r="H45" s="34"/>
      <c r="I45" s="34"/>
      <c r="J45" s="18"/>
      <c r="K45" s="36"/>
      <c r="N45" s="17"/>
      <c r="O45" s="76"/>
      <c r="P45" s="76"/>
      <c r="Q45" s="76"/>
      <c r="R45" s="76"/>
      <c r="S45" s="76"/>
      <c r="T45" s="76"/>
      <c r="U45" s="76"/>
      <c r="V45" s="76"/>
      <c r="W45" s="76"/>
      <c r="X45" s="137"/>
      <c r="Y45" s="137"/>
      <c r="Z45" s="137"/>
      <c r="AA45" s="137"/>
      <c r="AB45" s="137"/>
      <c r="AC45" s="172">
        <v>2.5000000000000001E-2</v>
      </c>
      <c r="AD45" s="172">
        <v>2.5000000000000001E-2</v>
      </c>
      <c r="AE45" s="172">
        <v>2.5000000000000001E-2</v>
      </c>
      <c r="AF45" s="173">
        <v>2.5000000000000001E-2</v>
      </c>
      <c r="AG45" s="172">
        <v>2.5000000000000001E-2</v>
      </c>
      <c r="AH45" s="172">
        <v>2.5000000000000001E-2</v>
      </c>
      <c r="AI45" s="172">
        <v>2.5000000000000001E-2</v>
      </c>
      <c r="AJ45" s="172">
        <v>2.5000000000000001E-2</v>
      </c>
      <c r="AK45" s="172">
        <v>2.5000000000000001E-2</v>
      </c>
      <c r="AL45" s="174">
        <v>2.5000000000000001E-2</v>
      </c>
      <c r="AM45" s="172">
        <v>2.5000000000000001E-2</v>
      </c>
      <c r="AN45" s="172">
        <v>2.5000000000000001E-2</v>
      </c>
      <c r="AO45" s="172">
        <v>2.5000000000000001E-2</v>
      </c>
      <c r="AP45" s="172">
        <v>2.5000000000000001E-2</v>
      </c>
      <c r="AQ45" s="172">
        <v>2.5000000000000001E-2</v>
      </c>
      <c r="AR45" s="172">
        <v>2.5000000000000001E-2</v>
      </c>
      <c r="AS45" s="141"/>
      <c r="AT45" s="375">
        <f>SUM(O45:AS45)</f>
        <v>0.40000000000000008</v>
      </c>
      <c r="AU45" s="12">
        <f>86400*AT45</f>
        <v>34560.000000000007</v>
      </c>
      <c r="AW45" s="31">
        <f t="shared" si="1"/>
        <v>0.40000000000000008</v>
      </c>
      <c r="AX45" s="18">
        <v>-86400</v>
      </c>
      <c r="AY45" s="33">
        <f t="shared" si="2"/>
        <v>-34560.000000000007</v>
      </c>
    </row>
    <row r="46" spans="1:51" x14ac:dyDescent="0.25">
      <c r="A46" s="29"/>
      <c r="B46" s="30"/>
      <c r="C46" s="191" t="s">
        <v>145</v>
      </c>
      <c r="D46" s="42"/>
      <c r="E46" s="32"/>
      <c r="F46" s="18"/>
      <c r="G46" s="33"/>
      <c r="H46" s="34"/>
      <c r="I46" s="34"/>
      <c r="J46" s="18"/>
      <c r="K46" s="36"/>
      <c r="N46" s="17"/>
      <c r="O46" s="76"/>
      <c r="P46" s="76"/>
      <c r="Q46" s="76"/>
      <c r="R46" s="76"/>
      <c r="S46" s="76"/>
      <c r="T46" s="76"/>
      <c r="U46" s="76"/>
      <c r="V46" s="76"/>
      <c r="W46" s="76"/>
      <c r="X46" s="137"/>
      <c r="Y46" s="137"/>
      <c r="Z46" s="137"/>
      <c r="AA46" s="137"/>
      <c r="AB46" s="137"/>
      <c r="AC46" s="172">
        <v>0.15</v>
      </c>
      <c r="AD46" s="172">
        <v>0.15</v>
      </c>
      <c r="AE46" s="172">
        <v>0.15</v>
      </c>
      <c r="AF46" s="173">
        <v>0.15</v>
      </c>
      <c r="AG46" s="172">
        <v>0.15</v>
      </c>
      <c r="AH46" s="172">
        <v>0.15</v>
      </c>
      <c r="AI46" s="172">
        <v>0.15</v>
      </c>
      <c r="AJ46" s="172">
        <v>0.15</v>
      </c>
      <c r="AK46" s="172">
        <v>0.15</v>
      </c>
      <c r="AL46" s="174">
        <v>0.15</v>
      </c>
      <c r="AM46" s="172">
        <v>0.1</v>
      </c>
      <c r="AN46" s="172">
        <v>0.1</v>
      </c>
      <c r="AO46" s="172">
        <v>0.1</v>
      </c>
      <c r="AP46" s="172">
        <v>0.1</v>
      </c>
      <c r="AQ46" s="172">
        <v>0.1</v>
      </c>
      <c r="AR46" s="172">
        <v>0.1</v>
      </c>
      <c r="AS46" s="141"/>
      <c r="AT46" s="375">
        <f t="shared" ref="AT46:AT55" si="10">SUM(O46:AS46)</f>
        <v>2.1</v>
      </c>
      <c r="AU46" s="12">
        <f t="shared" ref="AU46:AU55" si="11">86400*AT46</f>
        <v>181440</v>
      </c>
      <c r="AW46" s="31">
        <f t="shared" si="1"/>
        <v>2.1</v>
      </c>
      <c r="AX46" s="18">
        <v>-86400</v>
      </c>
      <c r="AY46" s="33">
        <f t="shared" si="2"/>
        <v>-181440</v>
      </c>
    </row>
    <row r="47" spans="1:51" x14ac:dyDescent="0.25">
      <c r="A47" s="29"/>
      <c r="B47" s="30"/>
      <c r="C47" s="191" t="s">
        <v>146</v>
      </c>
      <c r="D47" s="42"/>
      <c r="E47" s="32"/>
      <c r="F47" s="18"/>
      <c r="G47" s="33"/>
      <c r="H47" s="34"/>
      <c r="I47" s="34"/>
      <c r="J47" s="18"/>
      <c r="K47" s="36"/>
      <c r="N47" s="17"/>
      <c r="O47" s="76"/>
      <c r="P47" s="76"/>
      <c r="Q47" s="76"/>
      <c r="R47" s="76"/>
      <c r="S47" s="76"/>
      <c r="T47" s="76"/>
      <c r="U47" s="76"/>
      <c r="V47" s="76"/>
      <c r="W47" s="76"/>
      <c r="X47" s="137"/>
      <c r="Y47" s="137"/>
      <c r="Z47" s="137"/>
      <c r="AA47" s="137"/>
      <c r="AB47" s="137"/>
      <c r="AC47" s="172">
        <v>0.2</v>
      </c>
      <c r="AD47" s="172">
        <v>0.2</v>
      </c>
      <c r="AE47" s="172">
        <v>0.2</v>
      </c>
      <c r="AF47" s="173">
        <v>0.3</v>
      </c>
      <c r="AG47" s="172">
        <v>0.3</v>
      </c>
      <c r="AH47" s="172">
        <v>0.3</v>
      </c>
      <c r="AI47" s="172">
        <v>0.3</v>
      </c>
      <c r="AJ47" s="172">
        <v>0.3</v>
      </c>
      <c r="AK47" s="172">
        <v>0.3</v>
      </c>
      <c r="AL47" s="174">
        <v>0.3</v>
      </c>
      <c r="AM47" s="172">
        <v>0.1</v>
      </c>
      <c r="AN47" s="172">
        <v>0.1</v>
      </c>
      <c r="AO47" s="172">
        <v>0.1</v>
      </c>
      <c r="AP47" s="172">
        <v>0.1</v>
      </c>
      <c r="AQ47" s="172">
        <v>0.1</v>
      </c>
      <c r="AR47" s="172">
        <v>0.1</v>
      </c>
      <c r="AS47" s="141"/>
      <c r="AT47" s="375">
        <f t="shared" si="10"/>
        <v>3.3000000000000003</v>
      </c>
      <c r="AU47" s="12">
        <f t="shared" si="11"/>
        <v>285120</v>
      </c>
      <c r="AW47" s="31">
        <f t="shared" si="1"/>
        <v>3.3000000000000003</v>
      </c>
      <c r="AX47" s="18">
        <v>-86400</v>
      </c>
      <c r="AY47" s="33">
        <f t="shared" si="2"/>
        <v>-285120</v>
      </c>
    </row>
    <row r="48" spans="1:51" x14ac:dyDescent="0.25">
      <c r="A48" s="29"/>
      <c r="B48" s="30"/>
      <c r="C48" s="191" t="s">
        <v>147</v>
      </c>
      <c r="D48" s="42"/>
      <c r="E48" s="32"/>
      <c r="F48" s="18"/>
      <c r="G48" s="33"/>
      <c r="H48" s="34"/>
      <c r="I48" s="34"/>
      <c r="J48" s="18"/>
      <c r="K48" s="36"/>
      <c r="N48" s="17"/>
      <c r="O48" s="76"/>
      <c r="P48" s="76"/>
      <c r="Q48" s="76"/>
      <c r="R48" s="76"/>
      <c r="S48" s="76"/>
      <c r="T48" s="76"/>
      <c r="U48" s="76"/>
      <c r="V48" s="76"/>
      <c r="W48" s="76"/>
      <c r="X48" s="137"/>
      <c r="Y48" s="137"/>
      <c r="Z48" s="137"/>
      <c r="AA48" s="137"/>
      <c r="AB48" s="137"/>
      <c r="AC48" s="172">
        <v>1</v>
      </c>
      <c r="AD48" s="172">
        <v>1</v>
      </c>
      <c r="AE48" s="172">
        <v>1</v>
      </c>
      <c r="AF48" s="173">
        <v>0.15</v>
      </c>
      <c r="AG48" s="172">
        <v>0.15</v>
      </c>
      <c r="AH48" s="172">
        <v>0.15</v>
      </c>
      <c r="AI48" s="172">
        <v>0.15</v>
      </c>
      <c r="AJ48" s="172">
        <v>0.15</v>
      </c>
      <c r="AK48" s="172">
        <v>0.15</v>
      </c>
      <c r="AL48" s="174">
        <v>0.15</v>
      </c>
      <c r="AM48" s="172">
        <v>0.02</v>
      </c>
      <c r="AN48" s="172">
        <v>0.02</v>
      </c>
      <c r="AO48" s="172">
        <v>0.02</v>
      </c>
      <c r="AP48" s="172">
        <v>0.02</v>
      </c>
      <c r="AQ48" s="172">
        <v>0.02</v>
      </c>
      <c r="AR48" s="172">
        <v>0.02</v>
      </c>
      <c r="AS48" s="141"/>
      <c r="AT48" s="375">
        <f t="shared" si="10"/>
        <v>4.1699999999999973</v>
      </c>
      <c r="AU48" s="12">
        <f t="shared" si="11"/>
        <v>360287.99999999977</v>
      </c>
      <c r="AW48" s="31">
        <f t="shared" si="1"/>
        <v>4.1699999999999973</v>
      </c>
      <c r="AX48" s="18">
        <v>-86400</v>
      </c>
      <c r="AY48" s="33">
        <f t="shared" si="2"/>
        <v>-360287.99999999977</v>
      </c>
    </row>
    <row r="49" spans="1:51" x14ac:dyDescent="0.25">
      <c r="A49" s="29"/>
      <c r="B49" s="30"/>
      <c r="C49" s="191" t="s">
        <v>148</v>
      </c>
      <c r="D49" s="42"/>
      <c r="E49" s="32"/>
      <c r="F49" s="18"/>
      <c r="G49" s="33"/>
      <c r="H49" s="34"/>
      <c r="I49" s="34"/>
      <c r="J49" s="18"/>
      <c r="K49" s="36"/>
      <c r="N49" s="17"/>
      <c r="O49" s="76"/>
      <c r="P49" s="76"/>
      <c r="Q49" s="76"/>
      <c r="R49" s="76"/>
      <c r="S49" s="76"/>
      <c r="T49" s="76"/>
      <c r="U49" s="76"/>
      <c r="V49" s="76"/>
      <c r="W49" s="76"/>
      <c r="X49" s="137"/>
      <c r="Y49" s="137"/>
      <c r="Z49" s="137"/>
      <c r="AA49" s="137"/>
      <c r="AB49" s="137"/>
      <c r="AC49" s="172">
        <v>0.05</v>
      </c>
      <c r="AD49" s="172">
        <v>0.05</v>
      </c>
      <c r="AE49" s="172">
        <v>0.05</v>
      </c>
      <c r="AF49" s="173">
        <v>0.05</v>
      </c>
      <c r="AG49" s="172">
        <v>0.05</v>
      </c>
      <c r="AH49" s="172">
        <v>0.05</v>
      </c>
      <c r="AI49" s="172">
        <v>0.05</v>
      </c>
      <c r="AJ49" s="172">
        <v>0.05</v>
      </c>
      <c r="AK49" s="172">
        <v>0.05</v>
      </c>
      <c r="AL49" s="174">
        <v>0.05</v>
      </c>
      <c r="AM49" s="172">
        <v>0</v>
      </c>
      <c r="AN49" s="172">
        <v>0</v>
      </c>
      <c r="AO49" s="172">
        <v>0</v>
      </c>
      <c r="AP49" s="172">
        <v>0</v>
      </c>
      <c r="AQ49" s="172">
        <v>0</v>
      </c>
      <c r="AR49" s="172">
        <v>0</v>
      </c>
      <c r="AS49" s="141"/>
      <c r="AT49" s="375">
        <f t="shared" si="10"/>
        <v>0.49999999999999994</v>
      </c>
      <c r="AU49" s="12">
        <f t="shared" si="11"/>
        <v>43199.999999999993</v>
      </c>
      <c r="AW49" s="31">
        <f t="shared" si="1"/>
        <v>0.49999999999999994</v>
      </c>
      <c r="AX49" s="18">
        <v>-86400</v>
      </c>
      <c r="AY49" s="33">
        <f t="shared" si="2"/>
        <v>-43199.999999999993</v>
      </c>
    </row>
    <row r="50" spans="1:51" x14ac:dyDescent="0.25">
      <c r="A50" s="29"/>
      <c r="B50" s="30"/>
      <c r="C50" s="191" t="s">
        <v>150</v>
      </c>
      <c r="D50" s="42"/>
      <c r="E50" s="32"/>
      <c r="F50" s="18"/>
      <c r="G50" s="33"/>
      <c r="H50" s="34"/>
      <c r="I50" s="34"/>
      <c r="J50" s="18"/>
      <c r="K50" s="36"/>
      <c r="N50" s="17"/>
      <c r="O50" s="76"/>
      <c r="P50" s="76"/>
      <c r="Q50" s="76"/>
      <c r="R50" s="76"/>
      <c r="S50" s="76"/>
      <c r="T50" s="76"/>
      <c r="U50" s="76"/>
      <c r="V50" s="76"/>
      <c r="W50" s="76"/>
      <c r="X50" s="137"/>
      <c r="Y50" s="137"/>
      <c r="Z50" s="137"/>
      <c r="AA50" s="137"/>
      <c r="AB50" s="137"/>
      <c r="AC50" s="172">
        <v>0</v>
      </c>
      <c r="AD50" s="172">
        <v>0</v>
      </c>
      <c r="AE50" s="172">
        <v>0</v>
      </c>
      <c r="AF50" s="173">
        <v>0</v>
      </c>
      <c r="AG50" s="172">
        <v>0</v>
      </c>
      <c r="AH50" s="172">
        <v>0</v>
      </c>
      <c r="AI50" s="172">
        <v>0</v>
      </c>
      <c r="AJ50" s="172">
        <v>0</v>
      </c>
      <c r="AK50" s="172">
        <v>0</v>
      </c>
      <c r="AL50" s="174">
        <v>0</v>
      </c>
      <c r="AM50" s="172">
        <v>0</v>
      </c>
      <c r="AN50" s="172">
        <v>0</v>
      </c>
      <c r="AO50" s="172">
        <v>0</v>
      </c>
      <c r="AP50" s="172">
        <v>0</v>
      </c>
      <c r="AQ50" s="172">
        <v>0</v>
      </c>
      <c r="AR50" s="172">
        <v>0</v>
      </c>
      <c r="AS50" s="141"/>
      <c r="AT50" s="375">
        <f t="shared" si="10"/>
        <v>0</v>
      </c>
      <c r="AU50" s="12">
        <f t="shared" si="11"/>
        <v>0</v>
      </c>
      <c r="AW50" s="31">
        <f t="shared" si="1"/>
        <v>0</v>
      </c>
      <c r="AX50" s="18">
        <v>-86400</v>
      </c>
      <c r="AY50" s="33">
        <f t="shared" si="2"/>
        <v>0</v>
      </c>
    </row>
    <row r="51" spans="1:51" x14ac:dyDescent="0.25">
      <c r="A51" s="29"/>
      <c r="B51" s="30"/>
      <c r="C51" s="191" t="s">
        <v>149</v>
      </c>
      <c r="D51" s="42"/>
      <c r="E51" s="32"/>
      <c r="F51" s="18"/>
      <c r="G51" s="33"/>
      <c r="H51" s="34"/>
      <c r="I51" s="34"/>
      <c r="J51" s="18"/>
      <c r="K51" s="36"/>
      <c r="N51" s="17"/>
      <c r="O51" s="76"/>
      <c r="P51" s="76"/>
      <c r="Q51" s="76"/>
      <c r="R51" s="76"/>
      <c r="S51" s="76"/>
      <c r="T51" s="76"/>
      <c r="U51" s="76"/>
      <c r="V51" s="76"/>
      <c r="W51" s="76"/>
      <c r="X51" s="137"/>
      <c r="Y51" s="137"/>
      <c r="Z51" s="137"/>
      <c r="AA51" s="137"/>
      <c r="AB51" s="137"/>
      <c r="AC51" s="172">
        <v>0.1</v>
      </c>
      <c r="AD51" s="172">
        <v>0.1</v>
      </c>
      <c r="AE51" s="172">
        <v>0.1</v>
      </c>
      <c r="AF51" s="173">
        <v>0.05</v>
      </c>
      <c r="AG51" s="172">
        <v>0.05</v>
      </c>
      <c r="AH51" s="172">
        <v>0.05</v>
      </c>
      <c r="AI51" s="172">
        <v>0.05</v>
      </c>
      <c r="AJ51" s="172">
        <v>0.05</v>
      </c>
      <c r="AK51" s="172">
        <v>0.05</v>
      </c>
      <c r="AL51" s="174">
        <v>0.05</v>
      </c>
      <c r="AM51" s="172">
        <v>0.05</v>
      </c>
      <c r="AN51" s="172">
        <v>0.05</v>
      </c>
      <c r="AO51" s="172">
        <v>0.05</v>
      </c>
      <c r="AP51" s="172">
        <v>0.05</v>
      </c>
      <c r="AQ51" s="172">
        <v>0.05</v>
      </c>
      <c r="AR51" s="172">
        <v>0.05</v>
      </c>
      <c r="AS51" s="141"/>
      <c r="AT51" s="375">
        <f t="shared" si="10"/>
        <v>0.9500000000000004</v>
      </c>
      <c r="AU51" s="12">
        <f t="shared" si="11"/>
        <v>82080.000000000029</v>
      </c>
      <c r="AW51" s="31">
        <f t="shared" si="1"/>
        <v>0.9500000000000004</v>
      </c>
      <c r="AX51" s="18">
        <v>-86400</v>
      </c>
      <c r="AY51" s="33">
        <f t="shared" si="2"/>
        <v>-82080.000000000029</v>
      </c>
    </row>
    <row r="52" spans="1:51" x14ac:dyDescent="0.25">
      <c r="A52" s="29"/>
      <c r="B52" s="30"/>
      <c r="C52" s="191" t="s">
        <v>151</v>
      </c>
      <c r="D52" s="42"/>
      <c r="E52" s="32"/>
      <c r="F52" s="18"/>
      <c r="G52" s="33"/>
      <c r="H52" s="34"/>
      <c r="I52" s="34"/>
      <c r="J52" s="18"/>
      <c r="K52" s="36"/>
      <c r="N52" s="17"/>
      <c r="O52" s="76"/>
      <c r="P52" s="76"/>
      <c r="Q52" s="76"/>
      <c r="R52" s="76"/>
      <c r="S52" s="76"/>
      <c r="T52" s="76"/>
      <c r="U52" s="76"/>
      <c r="V52" s="76"/>
      <c r="W52" s="76"/>
      <c r="X52" s="137"/>
      <c r="Y52" s="137"/>
      <c r="Z52" s="137"/>
      <c r="AA52" s="137"/>
      <c r="AB52" s="137"/>
      <c r="AC52" s="172">
        <v>0.1</v>
      </c>
      <c r="AD52" s="172">
        <v>0.1</v>
      </c>
      <c r="AE52" s="172">
        <v>0.1</v>
      </c>
      <c r="AF52" s="173">
        <v>0.1</v>
      </c>
      <c r="AG52" s="172">
        <v>0.1</v>
      </c>
      <c r="AH52" s="172">
        <v>0.1</v>
      </c>
      <c r="AI52" s="172">
        <v>0.1</v>
      </c>
      <c r="AJ52" s="172">
        <v>0.1</v>
      </c>
      <c r="AK52" s="172">
        <v>0.1</v>
      </c>
      <c r="AL52" s="174">
        <v>0.1</v>
      </c>
      <c r="AM52" s="172">
        <v>0.1</v>
      </c>
      <c r="AN52" s="172">
        <v>0.1</v>
      </c>
      <c r="AO52" s="172">
        <v>0.1</v>
      </c>
      <c r="AP52" s="172">
        <v>0.1</v>
      </c>
      <c r="AQ52" s="172">
        <v>0.1</v>
      </c>
      <c r="AR52" s="172">
        <v>0.1</v>
      </c>
      <c r="AS52" s="141"/>
      <c r="AT52" s="375">
        <f t="shared" si="10"/>
        <v>1.6000000000000003</v>
      </c>
      <c r="AU52" s="12">
        <f t="shared" si="11"/>
        <v>138240.00000000003</v>
      </c>
      <c r="AW52" s="31">
        <f t="shared" si="1"/>
        <v>1.6000000000000003</v>
      </c>
      <c r="AX52" s="18">
        <v>-86400</v>
      </c>
      <c r="AY52" s="33">
        <f t="shared" si="2"/>
        <v>-138240.00000000003</v>
      </c>
    </row>
    <row r="53" spans="1:51" x14ac:dyDescent="0.25">
      <c r="A53" s="29"/>
      <c r="B53" s="30"/>
      <c r="C53" s="191" t="s">
        <v>152</v>
      </c>
      <c r="D53" s="42"/>
      <c r="E53" s="32"/>
      <c r="F53" s="18"/>
      <c r="G53" s="33"/>
      <c r="H53" s="34"/>
      <c r="I53" s="34"/>
      <c r="J53" s="18"/>
      <c r="K53" s="36"/>
      <c r="N53" s="17"/>
      <c r="O53" s="76"/>
      <c r="P53" s="76"/>
      <c r="Q53" s="76"/>
      <c r="R53" s="76"/>
      <c r="S53" s="76"/>
      <c r="T53" s="76"/>
      <c r="U53" s="76"/>
      <c r="V53" s="76"/>
      <c r="W53" s="76"/>
      <c r="X53" s="137"/>
      <c r="Y53" s="137"/>
      <c r="Z53" s="137"/>
      <c r="AA53" s="137"/>
      <c r="AB53" s="137"/>
      <c r="AC53" s="172">
        <v>0.1</v>
      </c>
      <c r="AD53" s="172">
        <v>0.1</v>
      </c>
      <c r="AE53" s="172">
        <v>0.1</v>
      </c>
      <c r="AF53" s="173">
        <v>0.2</v>
      </c>
      <c r="AG53" s="172">
        <v>0.2</v>
      </c>
      <c r="AH53" s="172">
        <v>0.2</v>
      </c>
      <c r="AI53" s="172">
        <v>0.2</v>
      </c>
      <c r="AJ53" s="172">
        <v>0.2</v>
      </c>
      <c r="AK53" s="172">
        <v>0.2</v>
      </c>
      <c r="AL53" s="174">
        <v>0.2</v>
      </c>
      <c r="AM53" s="172">
        <v>0.05</v>
      </c>
      <c r="AN53" s="172">
        <v>0.05</v>
      </c>
      <c r="AO53" s="172">
        <v>0.05</v>
      </c>
      <c r="AP53" s="172">
        <v>0.05</v>
      </c>
      <c r="AQ53" s="172">
        <v>0.05</v>
      </c>
      <c r="AR53" s="172">
        <v>0.05</v>
      </c>
      <c r="AS53" s="141"/>
      <c r="AT53" s="375">
        <f t="shared" si="10"/>
        <v>2</v>
      </c>
      <c r="AU53" s="12">
        <f t="shared" si="11"/>
        <v>172800</v>
      </c>
      <c r="AW53" s="31">
        <f t="shared" si="1"/>
        <v>2</v>
      </c>
      <c r="AX53" s="18">
        <v>-86400</v>
      </c>
      <c r="AY53" s="33">
        <f t="shared" si="2"/>
        <v>-172800</v>
      </c>
    </row>
    <row r="54" spans="1:51" x14ac:dyDescent="0.25">
      <c r="A54" s="29"/>
      <c r="B54" s="30"/>
      <c r="C54" s="191" t="s">
        <v>153</v>
      </c>
      <c r="D54" s="42"/>
      <c r="E54" s="32"/>
      <c r="F54" s="18"/>
      <c r="G54" s="33"/>
      <c r="H54" s="34"/>
      <c r="I54" s="34"/>
      <c r="J54" s="18"/>
      <c r="K54" s="36"/>
      <c r="N54" s="17"/>
      <c r="O54" s="76"/>
      <c r="P54" s="76"/>
      <c r="Q54" s="76"/>
      <c r="R54" s="76"/>
      <c r="S54" s="76"/>
      <c r="T54" s="76"/>
      <c r="U54" s="76"/>
      <c r="V54" s="76"/>
      <c r="W54" s="76"/>
      <c r="X54" s="137"/>
      <c r="Y54" s="137"/>
      <c r="Z54" s="137"/>
      <c r="AA54" s="137"/>
      <c r="AB54" s="137"/>
      <c r="AC54" s="172">
        <v>0</v>
      </c>
      <c r="AD54" s="172">
        <v>0</v>
      </c>
      <c r="AE54" s="172">
        <v>0</v>
      </c>
      <c r="AF54" s="173">
        <v>0</v>
      </c>
      <c r="AG54" s="172">
        <v>0</v>
      </c>
      <c r="AH54" s="172">
        <v>0</v>
      </c>
      <c r="AI54" s="172">
        <v>0</v>
      </c>
      <c r="AJ54" s="172">
        <v>0</v>
      </c>
      <c r="AK54" s="172">
        <v>0</v>
      </c>
      <c r="AL54" s="174">
        <v>0</v>
      </c>
      <c r="AM54" s="172">
        <v>0</v>
      </c>
      <c r="AN54" s="172">
        <v>0</v>
      </c>
      <c r="AO54" s="172">
        <v>0</v>
      </c>
      <c r="AP54" s="172">
        <v>0</v>
      </c>
      <c r="AQ54" s="172">
        <v>0</v>
      </c>
      <c r="AR54" s="172">
        <v>0</v>
      </c>
      <c r="AS54" s="141"/>
      <c r="AT54" s="375">
        <f t="shared" si="10"/>
        <v>0</v>
      </c>
      <c r="AU54" s="12">
        <f t="shared" si="11"/>
        <v>0</v>
      </c>
      <c r="AW54" s="31">
        <f t="shared" si="1"/>
        <v>0</v>
      </c>
      <c r="AX54" s="18">
        <v>-86400</v>
      </c>
      <c r="AY54" s="33">
        <f t="shared" si="2"/>
        <v>0</v>
      </c>
    </row>
    <row r="55" spans="1:51" x14ac:dyDescent="0.25">
      <c r="A55" s="29"/>
      <c r="B55" s="30"/>
      <c r="C55" s="191" t="s">
        <v>154</v>
      </c>
      <c r="D55" s="42"/>
      <c r="E55" s="32"/>
      <c r="F55" s="18"/>
      <c r="G55" s="33"/>
      <c r="H55" s="34"/>
      <c r="I55" s="34"/>
      <c r="J55" s="18"/>
      <c r="K55" s="36"/>
      <c r="N55" s="17"/>
      <c r="O55" s="76"/>
      <c r="P55" s="76"/>
      <c r="Q55" s="76"/>
      <c r="R55" s="76"/>
      <c r="S55" s="76"/>
      <c r="T55" s="76"/>
      <c r="U55" s="76"/>
      <c r="V55" s="76"/>
      <c r="W55" s="76"/>
      <c r="X55" s="137"/>
      <c r="Y55" s="137"/>
      <c r="Z55" s="137"/>
      <c r="AA55" s="137"/>
      <c r="AB55" s="137"/>
      <c r="AC55" s="172">
        <v>0.04</v>
      </c>
      <c r="AD55" s="172">
        <v>0.04</v>
      </c>
      <c r="AE55" s="172">
        <v>0.04</v>
      </c>
      <c r="AF55" s="173">
        <v>0.04</v>
      </c>
      <c r="AG55" s="172">
        <v>0.04</v>
      </c>
      <c r="AH55" s="172">
        <v>0.04</v>
      </c>
      <c r="AI55" s="172">
        <v>0.04</v>
      </c>
      <c r="AJ55" s="172">
        <v>0.04</v>
      </c>
      <c r="AK55" s="172">
        <v>0.04</v>
      </c>
      <c r="AL55" s="174">
        <v>0.04</v>
      </c>
      <c r="AM55" s="172">
        <v>0.04</v>
      </c>
      <c r="AN55" s="172">
        <v>0.04</v>
      </c>
      <c r="AO55" s="172">
        <v>0.04</v>
      </c>
      <c r="AP55" s="172">
        <v>0.04</v>
      </c>
      <c r="AQ55" s="172">
        <v>0.04</v>
      </c>
      <c r="AR55" s="172">
        <v>0.04</v>
      </c>
      <c r="AS55" s="141"/>
      <c r="AT55" s="375">
        <f t="shared" si="10"/>
        <v>0.64</v>
      </c>
      <c r="AU55" s="12">
        <f t="shared" si="11"/>
        <v>55296</v>
      </c>
      <c r="AW55" s="31">
        <f t="shared" si="1"/>
        <v>0.64</v>
      </c>
      <c r="AX55" s="18">
        <v>-86400</v>
      </c>
      <c r="AY55" s="33">
        <f t="shared" si="2"/>
        <v>-55296</v>
      </c>
    </row>
    <row r="56" spans="1:51" x14ac:dyDescent="0.25">
      <c r="A56" s="29"/>
      <c r="B56" s="37"/>
      <c r="C56" s="18"/>
      <c r="D56" s="31"/>
      <c r="E56" s="18"/>
      <c r="F56" s="18"/>
      <c r="G56" s="33"/>
      <c r="H56" s="51"/>
      <c r="I56" s="51"/>
      <c r="J56" s="18"/>
      <c r="K56" s="36"/>
      <c r="N56" s="17"/>
      <c r="O56" s="76"/>
      <c r="P56" s="76"/>
      <c r="Q56" s="76"/>
      <c r="R56" s="76"/>
      <c r="S56" s="76"/>
      <c r="T56" s="76"/>
      <c r="U56" s="76"/>
      <c r="V56" s="76"/>
      <c r="W56" s="76"/>
      <c r="X56" s="137"/>
      <c r="Y56" s="137"/>
      <c r="Z56" s="137"/>
      <c r="AA56" s="137"/>
      <c r="AB56" s="137"/>
      <c r="AC56" s="172"/>
      <c r="AD56" s="172"/>
      <c r="AE56" s="172"/>
      <c r="AF56" s="173"/>
      <c r="AG56" s="172"/>
      <c r="AH56" s="172"/>
      <c r="AI56" s="172"/>
      <c r="AJ56" s="172"/>
      <c r="AK56" s="172"/>
      <c r="AL56" s="174"/>
      <c r="AM56" s="172"/>
      <c r="AN56" s="172"/>
      <c r="AO56" s="172"/>
      <c r="AP56" s="172"/>
      <c r="AQ56" s="172"/>
      <c r="AR56" s="172"/>
      <c r="AS56" s="141"/>
      <c r="AT56" s="376"/>
      <c r="AW56" s="31"/>
    </row>
    <row r="57" spans="1:51" x14ac:dyDescent="0.25">
      <c r="A57" s="29"/>
      <c r="B57" s="37"/>
      <c r="C57" s="66" t="s">
        <v>37</v>
      </c>
      <c r="D57" s="66">
        <v>0.28000000000000003</v>
      </c>
      <c r="E57" s="67">
        <v>80</v>
      </c>
      <c r="F57" s="68">
        <v>86400</v>
      </c>
      <c r="G57" s="69">
        <f>D57*E57*F57</f>
        <v>1935360.0000000002</v>
      </c>
      <c r="H57" s="34">
        <v>814464</v>
      </c>
      <c r="I57" s="34">
        <f t="shared" si="0"/>
        <v>1120896.0000000002</v>
      </c>
      <c r="J57" s="18"/>
      <c r="K57" s="36"/>
      <c r="N57" s="17"/>
      <c r="O57" s="76"/>
      <c r="P57" s="76"/>
      <c r="Q57" s="76"/>
      <c r="R57" s="76"/>
      <c r="S57" s="76"/>
      <c r="T57" s="76"/>
      <c r="U57" s="76"/>
      <c r="V57" s="76"/>
      <c r="W57" s="76"/>
      <c r="X57" s="137"/>
      <c r="Y57" s="137"/>
      <c r="Z57" s="137"/>
      <c r="AA57" s="137"/>
      <c r="AB57" s="137"/>
      <c r="AC57" s="172">
        <v>0.28000000000000003</v>
      </c>
      <c r="AD57" s="172">
        <v>0.28000000000000003</v>
      </c>
      <c r="AE57" s="172">
        <v>0.28000000000000003</v>
      </c>
      <c r="AF57" s="173">
        <v>0.28000000000000003</v>
      </c>
      <c r="AG57" s="172">
        <v>0.28000000000000003</v>
      </c>
      <c r="AH57" s="172">
        <v>0.28000000000000003</v>
      </c>
      <c r="AI57" s="172">
        <v>0.28000000000000003</v>
      </c>
      <c r="AJ57" s="172">
        <v>0.28000000000000003</v>
      </c>
      <c r="AK57" s="172">
        <v>0.28000000000000003</v>
      </c>
      <c r="AL57" s="174">
        <v>0.28000000000000003</v>
      </c>
      <c r="AM57" s="172">
        <v>0.28000000000000003</v>
      </c>
      <c r="AN57" s="172">
        <v>0.28000000000000003</v>
      </c>
      <c r="AO57" s="172">
        <v>0.28000000000000003</v>
      </c>
      <c r="AP57" s="172">
        <v>0.28000000000000003</v>
      </c>
      <c r="AQ57" s="172">
        <v>0.28000000000000003</v>
      </c>
      <c r="AR57" s="172">
        <v>0.28000000000000003</v>
      </c>
      <c r="AS57" s="141"/>
      <c r="AW57" s="31">
        <f t="shared" si="1"/>
        <v>4.4800000000000022</v>
      </c>
      <c r="AX57" s="18">
        <v>86400</v>
      </c>
      <c r="AY57" s="33">
        <f t="shared" si="2"/>
        <v>387072.00000000017</v>
      </c>
    </row>
    <row r="58" spans="1:51" x14ac:dyDescent="0.25">
      <c r="A58" s="29"/>
      <c r="B58" s="37"/>
      <c r="C58" s="66" t="s">
        <v>38</v>
      </c>
      <c r="D58" s="66">
        <v>0.25</v>
      </c>
      <c r="E58" s="67">
        <v>47</v>
      </c>
      <c r="F58" s="68">
        <v>86400</v>
      </c>
      <c r="G58" s="69">
        <f t="shared" ref="G58:G92" si="12">D58*E58*F58</f>
        <v>1015200</v>
      </c>
      <c r="H58" s="34">
        <v>856800</v>
      </c>
      <c r="I58" s="34">
        <f t="shared" si="0"/>
        <v>158400</v>
      </c>
      <c r="J58" s="18"/>
      <c r="K58" s="36"/>
      <c r="N58" s="17"/>
      <c r="O58" s="76"/>
      <c r="P58" s="76"/>
      <c r="Q58" s="76"/>
      <c r="R58" s="76"/>
      <c r="S58" s="76"/>
      <c r="T58" s="76"/>
      <c r="U58" s="76"/>
      <c r="V58" s="76"/>
      <c r="W58" s="76"/>
      <c r="X58" s="137"/>
      <c r="Y58" s="137"/>
      <c r="Z58" s="137"/>
      <c r="AA58" s="137"/>
      <c r="AB58" s="137"/>
      <c r="AC58" s="172">
        <v>0</v>
      </c>
      <c r="AD58" s="172">
        <v>0</v>
      </c>
      <c r="AE58" s="172">
        <v>0.25</v>
      </c>
      <c r="AF58" s="173">
        <v>0.25</v>
      </c>
      <c r="AG58" s="172">
        <v>0.25</v>
      </c>
      <c r="AH58" s="172">
        <v>0.25</v>
      </c>
      <c r="AI58" s="172">
        <v>0.25</v>
      </c>
      <c r="AJ58" s="172">
        <v>0.25</v>
      </c>
      <c r="AK58" s="172">
        <v>0.25</v>
      </c>
      <c r="AL58" s="174">
        <v>0.25</v>
      </c>
      <c r="AM58" s="172">
        <v>0.25</v>
      </c>
      <c r="AN58" s="172">
        <v>0.25</v>
      </c>
      <c r="AO58" s="172">
        <v>0.25</v>
      </c>
      <c r="AP58" s="172">
        <v>0.25</v>
      </c>
      <c r="AQ58" s="172">
        <v>0.25</v>
      </c>
      <c r="AR58" s="172">
        <v>0.25</v>
      </c>
      <c r="AS58" s="141"/>
      <c r="AW58" s="31">
        <f t="shared" si="1"/>
        <v>3.5</v>
      </c>
      <c r="AX58" s="18">
        <v>86400</v>
      </c>
      <c r="AY58" s="33">
        <f t="shared" si="2"/>
        <v>302400</v>
      </c>
    </row>
    <row r="59" spans="1:51" x14ac:dyDescent="0.25">
      <c r="A59" s="29"/>
      <c r="B59" s="37"/>
      <c r="C59" s="66" t="s">
        <v>39</v>
      </c>
      <c r="D59" s="66">
        <v>0.41</v>
      </c>
      <c r="E59" s="67">
        <v>50</v>
      </c>
      <c r="F59" s="68">
        <v>86400</v>
      </c>
      <c r="G59" s="69">
        <f t="shared" si="12"/>
        <v>1771200</v>
      </c>
      <c r="H59" s="34">
        <v>1145375.9999999998</v>
      </c>
      <c r="I59" s="34">
        <f t="shared" si="0"/>
        <v>625824.00000000023</v>
      </c>
      <c r="J59" s="18"/>
      <c r="K59" s="36"/>
      <c r="N59" s="17"/>
      <c r="O59" s="76"/>
      <c r="P59" s="76"/>
      <c r="Q59" s="76"/>
      <c r="R59" s="76"/>
      <c r="S59" s="76"/>
      <c r="T59" s="76"/>
      <c r="U59" s="76"/>
      <c r="V59" s="76"/>
      <c r="W59" s="76"/>
      <c r="X59" s="137"/>
      <c r="Y59" s="137"/>
      <c r="Z59" s="137"/>
      <c r="AA59" s="137"/>
      <c r="AB59" s="137"/>
      <c r="AC59" s="172">
        <v>0</v>
      </c>
      <c r="AD59" s="172">
        <v>0.41</v>
      </c>
      <c r="AE59" s="172">
        <v>0.41</v>
      </c>
      <c r="AF59" s="173">
        <v>0.41</v>
      </c>
      <c r="AG59" s="172">
        <v>0.41</v>
      </c>
      <c r="AH59" s="172">
        <v>0.41</v>
      </c>
      <c r="AI59" s="172">
        <v>0.41</v>
      </c>
      <c r="AJ59" s="172">
        <v>0.41</v>
      </c>
      <c r="AK59" s="172">
        <v>0.41</v>
      </c>
      <c r="AL59" s="174">
        <v>0.41</v>
      </c>
      <c r="AM59" s="172">
        <v>0.41</v>
      </c>
      <c r="AN59" s="172">
        <v>0.41</v>
      </c>
      <c r="AO59" s="172">
        <v>0.41</v>
      </c>
      <c r="AP59" s="172">
        <v>0.41</v>
      </c>
      <c r="AQ59" s="172">
        <v>0.41</v>
      </c>
      <c r="AR59" s="172">
        <v>0.41</v>
      </c>
      <c r="AS59" s="141"/>
      <c r="AW59" s="31">
        <f t="shared" si="1"/>
        <v>6.1500000000000012</v>
      </c>
      <c r="AX59" s="18">
        <v>86400</v>
      </c>
      <c r="AY59" s="33">
        <f t="shared" si="2"/>
        <v>531360.00000000012</v>
      </c>
    </row>
    <row r="60" spans="1:51" x14ac:dyDescent="0.25">
      <c r="A60" s="29"/>
      <c r="B60" s="37"/>
      <c r="C60" s="66" t="s">
        <v>40</v>
      </c>
      <c r="D60" s="66">
        <v>0.32</v>
      </c>
      <c r="E60" s="67">
        <v>89</v>
      </c>
      <c r="F60" s="68">
        <v>86400</v>
      </c>
      <c r="G60" s="69">
        <f t="shared" si="12"/>
        <v>2460672</v>
      </c>
      <c r="H60" s="34">
        <v>893952</v>
      </c>
      <c r="I60" s="34">
        <f t="shared" si="0"/>
        <v>1566720</v>
      </c>
      <c r="J60" s="18"/>
      <c r="K60" s="36"/>
      <c r="N60" s="17"/>
      <c r="O60" s="76"/>
      <c r="P60" s="76"/>
      <c r="Q60" s="76"/>
      <c r="R60" s="76"/>
      <c r="S60" s="76"/>
      <c r="T60" s="76"/>
      <c r="U60" s="76"/>
      <c r="V60" s="76"/>
      <c r="W60" s="76"/>
      <c r="X60" s="137"/>
      <c r="Y60" s="137"/>
      <c r="Z60" s="137"/>
      <c r="AA60" s="137"/>
      <c r="AB60" s="137"/>
      <c r="AC60" s="172">
        <v>0.32</v>
      </c>
      <c r="AD60" s="172">
        <v>0.32</v>
      </c>
      <c r="AE60" s="172">
        <v>0.32</v>
      </c>
      <c r="AF60" s="173">
        <v>0.32</v>
      </c>
      <c r="AG60" s="172">
        <v>0.32</v>
      </c>
      <c r="AH60" s="172">
        <v>0.32</v>
      </c>
      <c r="AI60" s="172">
        <v>0.32</v>
      </c>
      <c r="AJ60" s="172">
        <v>0.32</v>
      </c>
      <c r="AK60" s="172">
        <v>0.32</v>
      </c>
      <c r="AL60" s="174">
        <v>0.32</v>
      </c>
      <c r="AM60" s="172">
        <v>0.32</v>
      </c>
      <c r="AN60" s="172">
        <v>0.32</v>
      </c>
      <c r="AO60" s="172">
        <v>0.32</v>
      </c>
      <c r="AP60" s="172">
        <v>0.32</v>
      </c>
      <c r="AQ60" s="172">
        <v>0.32</v>
      </c>
      <c r="AR60" s="172">
        <v>0.32</v>
      </c>
      <c r="AS60" s="141"/>
      <c r="AW60" s="31">
        <f t="shared" si="1"/>
        <v>5.12</v>
      </c>
      <c r="AX60" s="18">
        <v>86400</v>
      </c>
      <c r="AY60" s="33">
        <f t="shared" si="2"/>
        <v>442368</v>
      </c>
    </row>
    <row r="61" spans="1:51" x14ac:dyDescent="0.25">
      <c r="A61" s="29"/>
      <c r="B61" s="37"/>
      <c r="C61" s="66" t="s">
        <v>41</v>
      </c>
      <c r="D61" s="66">
        <v>0.35</v>
      </c>
      <c r="E61" s="67">
        <v>51</v>
      </c>
      <c r="F61" s="68">
        <v>86400</v>
      </c>
      <c r="G61" s="69">
        <f t="shared" si="12"/>
        <v>1542239.9999999998</v>
      </c>
      <c r="H61" s="34">
        <v>887039.99999999988</v>
      </c>
      <c r="I61" s="34">
        <f t="shared" si="0"/>
        <v>655199.99999999988</v>
      </c>
      <c r="J61" s="18"/>
      <c r="K61" s="36"/>
      <c r="N61" s="17"/>
      <c r="O61" s="76"/>
      <c r="P61" s="76"/>
      <c r="Q61" s="76"/>
      <c r="R61" s="76"/>
      <c r="S61" s="76"/>
      <c r="T61" s="76"/>
      <c r="U61" s="76"/>
      <c r="V61" s="76"/>
      <c r="W61" s="76"/>
      <c r="X61" s="137"/>
      <c r="Y61" s="137"/>
      <c r="Z61" s="137"/>
      <c r="AA61" s="137"/>
      <c r="AB61" s="137"/>
      <c r="AC61" s="172">
        <v>0.35</v>
      </c>
      <c r="AD61" s="172">
        <v>0.35</v>
      </c>
      <c r="AE61" s="172">
        <v>0.35</v>
      </c>
      <c r="AF61" s="173">
        <v>0.35</v>
      </c>
      <c r="AG61" s="172">
        <v>0.35</v>
      </c>
      <c r="AH61" s="172">
        <v>0.35</v>
      </c>
      <c r="AI61" s="172">
        <v>0.35</v>
      </c>
      <c r="AJ61" s="172">
        <v>0.35</v>
      </c>
      <c r="AK61" s="172">
        <v>0.35</v>
      </c>
      <c r="AL61" s="174">
        <v>0.35</v>
      </c>
      <c r="AM61" s="172">
        <v>0.35</v>
      </c>
      <c r="AN61" s="172">
        <v>0.35</v>
      </c>
      <c r="AO61" s="172">
        <v>0.35</v>
      </c>
      <c r="AP61" s="172">
        <v>0.35</v>
      </c>
      <c r="AQ61" s="172">
        <v>0.35</v>
      </c>
      <c r="AR61" s="172">
        <v>0.35</v>
      </c>
      <c r="AS61" s="141"/>
      <c r="AW61" s="31">
        <f t="shared" si="1"/>
        <v>5.5999999999999988</v>
      </c>
      <c r="AX61" s="18">
        <v>86400</v>
      </c>
      <c r="AY61" s="33">
        <f t="shared" si="2"/>
        <v>483839.99999999988</v>
      </c>
    </row>
    <row r="62" spans="1:51" x14ac:dyDescent="0.25">
      <c r="A62" s="29"/>
      <c r="B62" s="37"/>
      <c r="C62" s="66" t="s">
        <v>42</v>
      </c>
      <c r="D62" s="66">
        <v>0.3</v>
      </c>
      <c r="E62" s="67">
        <v>5</v>
      </c>
      <c r="F62" s="68">
        <v>86400</v>
      </c>
      <c r="G62" s="69">
        <f t="shared" si="12"/>
        <v>129600</v>
      </c>
      <c r="H62" s="34">
        <v>820800</v>
      </c>
      <c r="I62" s="34">
        <f t="shared" si="0"/>
        <v>-691200</v>
      </c>
      <c r="J62" s="35"/>
      <c r="K62" s="36"/>
      <c r="N62" s="17"/>
      <c r="O62" s="76"/>
      <c r="P62" s="76"/>
      <c r="Q62" s="76"/>
      <c r="R62" s="76"/>
      <c r="S62" s="76"/>
      <c r="T62" s="76"/>
      <c r="U62" s="76"/>
      <c r="V62" s="76"/>
      <c r="W62" s="76"/>
      <c r="X62" s="137"/>
      <c r="Y62" s="137"/>
      <c r="Z62" s="137"/>
      <c r="AA62" s="137"/>
      <c r="AB62" s="137"/>
      <c r="AC62" s="172">
        <v>0</v>
      </c>
      <c r="AD62" s="172">
        <v>0</v>
      </c>
      <c r="AE62" s="172">
        <v>0</v>
      </c>
      <c r="AF62" s="173">
        <v>0.3</v>
      </c>
      <c r="AG62" s="172">
        <v>0.3</v>
      </c>
      <c r="AH62" s="172">
        <v>0.3</v>
      </c>
      <c r="AI62" s="172">
        <v>0.3</v>
      </c>
      <c r="AJ62" s="172">
        <v>0.3</v>
      </c>
      <c r="AK62" s="172">
        <v>0.3</v>
      </c>
      <c r="AL62" s="174">
        <v>0.3</v>
      </c>
      <c r="AM62" s="172">
        <v>0.3</v>
      </c>
      <c r="AN62" s="172">
        <v>0.3</v>
      </c>
      <c r="AO62" s="172">
        <v>0.3</v>
      </c>
      <c r="AP62" s="172">
        <v>0.3</v>
      </c>
      <c r="AQ62" s="172">
        <v>0.3</v>
      </c>
      <c r="AR62" s="172">
        <v>0.3</v>
      </c>
      <c r="AS62" s="141"/>
      <c r="AW62" s="31">
        <f t="shared" si="1"/>
        <v>3.899999999999999</v>
      </c>
      <c r="AX62" s="18">
        <v>86400</v>
      </c>
      <c r="AY62" s="33">
        <f t="shared" si="2"/>
        <v>336959.99999999994</v>
      </c>
    </row>
    <row r="63" spans="1:51" x14ac:dyDescent="0.25">
      <c r="A63" s="29"/>
      <c r="B63" s="37"/>
      <c r="C63" s="66" t="s">
        <v>43</v>
      </c>
      <c r="D63" s="66">
        <v>0.25</v>
      </c>
      <c r="E63" s="67">
        <v>64</v>
      </c>
      <c r="F63" s="68">
        <v>86400</v>
      </c>
      <c r="G63" s="69">
        <f t="shared" si="12"/>
        <v>1382400</v>
      </c>
      <c r="H63" s="34">
        <v>403200</v>
      </c>
      <c r="I63" s="34">
        <f t="shared" si="0"/>
        <v>979200</v>
      </c>
      <c r="J63" s="18"/>
      <c r="K63" s="36"/>
      <c r="N63" s="17"/>
      <c r="O63" s="76"/>
      <c r="P63" s="76"/>
      <c r="Q63" s="76"/>
      <c r="R63" s="76"/>
      <c r="S63" s="76"/>
      <c r="T63" s="76"/>
      <c r="U63" s="76"/>
      <c r="V63" s="76"/>
      <c r="W63" s="76"/>
      <c r="X63" s="137"/>
      <c r="Y63" s="137"/>
      <c r="Z63" s="137"/>
      <c r="AA63" s="137"/>
      <c r="AB63" s="137"/>
      <c r="AC63" s="172">
        <v>0.25</v>
      </c>
      <c r="AD63" s="172">
        <v>0.25</v>
      </c>
      <c r="AE63" s="172">
        <v>0.25</v>
      </c>
      <c r="AF63" s="173">
        <v>0.25</v>
      </c>
      <c r="AG63" s="172">
        <v>0.25</v>
      </c>
      <c r="AH63" s="172">
        <v>0.25</v>
      </c>
      <c r="AI63" s="172">
        <v>0.25</v>
      </c>
      <c r="AJ63" s="172">
        <v>0.25</v>
      </c>
      <c r="AK63" s="172">
        <v>0.25</v>
      </c>
      <c r="AL63" s="174">
        <v>0.25</v>
      </c>
      <c r="AM63" s="172">
        <v>0.25</v>
      </c>
      <c r="AN63" s="172">
        <v>0.25</v>
      </c>
      <c r="AO63" s="172">
        <v>0.25</v>
      </c>
      <c r="AP63" s="172">
        <v>0.25</v>
      </c>
      <c r="AQ63" s="172">
        <v>0.25</v>
      </c>
      <c r="AR63" s="172">
        <v>0.25</v>
      </c>
      <c r="AS63" s="141"/>
      <c r="AW63" s="31">
        <f t="shared" si="1"/>
        <v>4</v>
      </c>
      <c r="AX63" s="18">
        <v>86400</v>
      </c>
      <c r="AY63" s="33">
        <f t="shared" si="2"/>
        <v>345600</v>
      </c>
    </row>
    <row r="64" spans="1:51" x14ac:dyDescent="0.25">
      <c r="A64" s="29"/>
      <c r="B64" s="37"/>
      <c r="C64" s="66" t="s">
        <v>44</v>
      </c>
      <c r="D64" s="66">
        <v>0.43</v>
      </c>
      <c r="E64" s="67">
        <v>86</v>
      </c>
      <c r="F64" s="68">
        <v>86400</v>
      </c>
      <c r="G64" s="69">
        <f t="shared" si="12"/>
        <v>3195071.9999999995</v>
      </c>
      <c r="H64" s="34">
        <v>1287936</v>
      </c>
      <c r="I64" s="34">
        <f t="shared" si="0"/>
        <v>1907135.9999999995</v>
      </c>
      <c r="J64" s="18"/>
      <c r="K64" s="36"/>
      <c r="N64" s="17"/>
      <c r="O64" s="76"/>
      <c r="P64" s="76"/>
      <c r="Q64" s="76"/>
      <c r="R64" s="76"/>
      <c r="S64" s="76"/>
      <c r="T64" s="76"/>
      <c r="U64" s="76"/>
      <c r="V64" s="76"/>
      <c r="W64" s="76"/>
      <c r="X64" s="137"/>
      <c r="Y64" s="137"/>
      <c r="Z64" s="137"/>
      <c r="AA64" s="137"/>
      <c r="AB64" s="137"/>
      <c r="AC64" s="172">
        <v>0</v>
      </c>
      <c r="AD64" s="172">
        <v>0.43</v>
      </c>
      <c r="AE64" s="172">
        <v>0.43</v>
      </c>
      <c r="AF64" s="173">
        <v>0.43</v>
      </c>
      <c r="AG64" s="172">
        <v>0.43</v>
      </c>
      <c r="AH64" s="172">
        <v>0.43</v>
      </c>
      <c r="AI64" s="172">
        <v>0.43</v>
      </c>
      <c r="AJ64" s="172">
        <v>0.43</v>
      </c>
      <c r="AK64" s="172">
        <v>0.43</v>
      </c>
      <c r="AL64" s="174">
        <v>0.43</v>
      </c>
      <c r="AM64" s="172">
        <v>0.43</v>
      </c>
      <c r="AN64" s="172">
        <v>0.43</v>
      </c>
      <c r="AO64" s="172">
        <v>0.43</v>
      </c>
      <c r="AP64" s="172">
        <v>0.43</v>
      </c>
      <c r="AQ64" s="172">
        <v>0.43</v>
      </c>
      <c r="AR64" s="172">
        <v>0.43</v>
      </c>
      <c r="AS64" s="141"/>
      <c r="AW64" s="31">
        <f t="shared" si="1"/>
        <v>6.4499999999999993</v>
      </c>
      <c r="AX64" s="18">
        <v>86400</v>
      </c>
      <c r="AY64" s="33">
        <f t="shared" si="2"/>
        <v>557279.99999999988</v>
      </c>
    </row>
    <row r="65" spans="1:51" x14ac:dyDescent="0.25">
      <c r="A65" s="29"/>
      <c r="B65" s="37"/>
      <c r="C65" s="66" t="s">
        <v>45</v>
      </c>
      <c r="D65" s="66">
        <v>0.3</v>
      </c>
      <c r="E65" s="67">
        <v>31</v>
      </c>
      <c r="F65" s="68">
        <v>86400</v>
      </c>
      <c r="G65" s="69">
        <f t="shared" si="12"/>
        <v>803519.99999999988</v>
      </c>
      <c r="H65" s="34">
        <v>518400</v>
      </c>
      <c r="I65" s="34">
        <f t="shared" si="0"/>
        <v>285119.99999999988</v>
      </c>
      <c r="J65" s="18"/>
      <c r="K65" s="36"/>
      <c r="N65" s="17"/>
      <c r="O65" s="76"/>
      <c r="P65" s="76"/>
      <c r="Q65" s="76"/>
      <c r="R65" s="76"/>
      <c r="S65" s="76"/>
      <c r="T65" s="76"/>
      <c r="U65" s="76"/>
      <c r="V65" s="76"/>
      <c r="W65" s="76"/>
      <c r="X65" s="137"/>
      <c r="Y65" s="137"/>
      <c r="Z65" s="137"/>
      <c r="AA65" s="137"/>
      <c r="AB65" s="137"/>
      <c r="AC65" s="172">
        <v>0.3</v>
      </c>
      <c r="AD65" s="172">
        <v>0.3</v>
      </c>
      <c r="AE65" s="172">
        <v>0.3</v>
      </c>
      <c r="AF65" s="173">
        <v>0.3</v>
      </c>
      <c r="AG65" s="172">
        <v>0.3</v>
      </c>
      <c r="AH65" s="172">
        <v>0.3</v>
      </c>
      <c r="AI65" s="172">
        <v>0.3</v>
      </c>
      <c r="AJ65" s="172">
        <v>0.3</v>
      </c>
      <c r="AK65" s="172">
        <v>0.3</v>
      </c>
      <c r="AL65" s="174">
        <v>0.3</v>
      </c>
      <c r="AM65" s="172">
        <v>0.3</v>
      </c>
      <c r="AN65" s="172">
        <v>0.3</v>
      </c>
      <c r="AO65" s="172">
        <v>0.3</v>
      </c>
      <c r="AP65" s="172">
        <v>0.3</v>
      </c>
      <c r="AQ65" s="172">
        <v>0.3</v>
      </c>
      <c r="AR65" s="172">
        <v>0.3</v>
      </c>
      <c r="AS65" s="141"/>
      <c r="AW65" s="31">
        <f t="shared" si="1"/>
        <v>4.7999999999999989</v>
      </c>
      <c r="AX65" s="18">
        <v>86400</v>
      </c>
      <c r="AY65" s="33">
        <f t="shared" si="2"/>
        <v>414719.99999999988</v>
      </c>
    </row>
    <row r="66" spans="1:51" x14ac:dyDescent="0.25">
      <c r="A66" s="29"/>
      <c r="B66" s="37"/>
      <c r="C66" s="66" t="s">
        <v>46</v>
      </c>
      <c r="D66" s="66">
        <v>0.25</v>
      </c>
      <c r="E66" s="67">
        <v>23</v>
      </c>
      <c r="F66" s="68">
        <v>86400</v>
      </c>
      <c r="G66" s="69">
        <f t="shared" si="12"/>
        <v>496800</v>
      </c>
      <c r="H66" s="34">
        <v>468000</v>
      </c>
      <c r="I66" s="34">
        <f t="shared" si="0"/>
        <v>28800</v>
      </c>
      <c r="J66" s="18"/>
      <c r="K66" s="36"/>
      <c r="N66" s="17"/>
      <c r="O66" s="76"/>
      <c r="P66" s="76"/>
      <c r="Q66" s="76"/>
      <c r="R66" s="76"/>
      <c r="S66" s="76"/>
      <c r="T66" s="76"/>
      <c r="U66" s="76"/>
      <c r="V66" s="76"/>
      <c r="W66" s="76"/>
      <c r="X66" s="137"/>
      <c r="Y66" s="137"/>
      <c r="Z66" s="137"/>
      <c r="AA66" s="137"/>
      <c r="AB66" s="137"/>
      <c r="AC66" s="172">
        <v>0</v>
      </c>
      <c r="AD66" s="172">
        <v>0</v>
      </c>
      <c r="AE66" s="172">
        <v>0</v>
      </c>
      <c r="AF66" s="173">
        <v>0</v>
      </c>
      <c r="AG66" s="172">
        <v>0</v>
      </c>
      <c r="AH66" s="172">
        <v>0</v>
      </c>
      <c r="AI66" s="172">
        <v>0</v>
      </c>
      <c r="AJ66" s="172">
        <v>0</v>
      </c>
      <c r="AK66" s="172">
        <v>0</v>
      </c>
      <c r="AL66" s="174">
        <v>0</v>
      </c>
      <c r="AM66" s="172">
        <v>0.25</v>
      </c>
      <c r="AN66" s="172">
        <v>0.25</v>
      </c>
      <c r="AO66" s="172">
        <v>0.25</v>
      </c>
      <c r="AP66" s="172">
        <v>0.25</v>
      </c>
      <c r="AQ66" s="172">
        <v>0.25</v>
      </c>
      <c r="AR66" s="172">
        <v>0.25</v>
      </c>
      <c r="AS66" s="141"/>
      <c r="AW66" s="31">
        <f t="shared" si="1"/>
        <v>1.5</v>
      </c>
      <c r="AX66" s="18">
        <v>86400</v>
      </c>
      <c r="AY66" s="33">
        <f t="shared" si="2"/>
        <v>129600</v>
      </c>
    </row>
    <row r="67" spans="1:51" x14ac:dyDescent="0.25">
      <c r="A67" s="29"/>
      <c r="B67" s="37"/>
      <c r="C67" s="66" t="s">
        <v>47</v>
      </c>
      <c r="D67" s="66">
        <v>0.2</v>
      </c>
      <c r="E67" s="67">
        <v>67</v>
      </c>
      <c r="F67" s="68">
        <v>86400</v>
      </c>
      <c r="G67" s="69">
        <f t="shared" si="12"/>
        <v>1157760</v>
      </c>
      <c r="H67" s="34">
        <v>558720.00000000012</v>
      </c>
      <c r="I67" s="34">
        <f t="shared" si="0"/>
        <v>599039.99999999988</v>
      </c>
      <c r="J67" s="18"/>
      <c r="K67" s="36"/>
      <c r="N67" s="17"/>
      <c r="O67" s="76"/>
      <c r="P67" s="76"/>
      <c r="Q67" s="76"/>
      <c r="R67" s="76"/>
      <c r="S67" s="76"/>
      <c r="T67" s="76"/>
      <c r="U67" s="76"/>
      <c r="V67" s="76"/>
      <c r="W67" s="76"/>
      <c r="X67" s="137"/>
      <c r="Y67" s="137"/>
      <c r="Z67" s="137"/>
      <c r="AA67" s="137"/>
      <c r="AB67" s="137"/>
      <c r="AC67" s="172">
        <v>0.2</v>
      </c>
      <c r="AD67" s="172">
        <v>0.2</v>
      </c>
      <c r="AE67" s="172">
        <v>0.2</v>
      </c>
      <c r="AF67" s="173">
        <v>0.2</v>
      </c>
      <c r="AG67" s="172">
        <v>0.2</v>
      </c>
      <c r="AH67" s="172">
        <v>0.2</v>
      </c>
      <c r="AI67" s="172">
        <v>0.2</v>
      </c>
      <c r="AJ67" s="172">
        <v>0.2</v>
      </c>
      <c r="AK67" s="172">
        <v>0.2</v>
      </c>
      <c r="AL67" s="174">
        <v>0.2</v>
      </c>
      <c r="AM67" s="172">
        <v>0.2</v>
      </c>
      <c r="AN67" s="172">
        <v>0.2</v>
      </c>
      <c r="AO67" s="172">
        <v>0.2</v>
      </c>
      <c r="AP67" s="172">
        <v>0.2</v>
      </c>
      <c r="AQ67" s="172">
        <v>0.2</v>
      </c>
      <c r="AR67" s="172">
        <v>0.2</v>
      </c>
      <c r="AS67" s="141"/>
      <c r="AW67" s="31">
        <f t="shared" si="1"/>
        <v>3.2000000000000006</v>
      </c>
      <c r="AX67" s="18">
        <v>86400</v>
      </c>
      <c r="AY67" s="33">
        <f t="shared" si="2"/>
        <v>276480.00000000006</v>
      </c>
    </row>
    <row r="68" spans="1:51" x14ac:dyDescent="0.25">
      <c r="A68" s="29"/>
      <c r="B68" s="37"/>
      <c r="C68" s="66" t="s">
        <v>48</v>
      </c>
      <c r="D68" s="66">
        <v>0.41</v>
      </c>
      <c r="E68" s="67">
        <v>88</v>
      </c>
      <c r="F68" s="68">
        <v>86400</v>
      </c>
      <c r="G68" s="69">
        <f t="shared" si="12"/>
        <v>3117312</v>
      </c>
      <c r="H68" s="34">
        <v>732096</v>
      </c>
      <c r="I68" s="34">
        <f t="shared" si="0"/>
        <v>2385216</v>
      </c>
      <c r="J68" s="18"/>
      <c r="K68" s="36"/>
      <c r="N68" s="17"/>
      <c r="O68" s="76"/>
      <c r="P68" s="76"/>
      <c r="Q68" s="76"/>
      <c r="R68" s="76"/>
      <c r="S68" s="76"/>
      <c r="T68" s="76"/>
      <c r="U68" s="76"/>
      <c r="V68" s="76"/>
      <c r="W68" s="76"/>
      <c r="X68" s="137"/>
      <c r="Y68" s="137"/>
      <c r="Z68" s="137"/>
      <c r="AA68" s="137"/>
      <c r="AB68" s="137"/>
      <c r="AC68" s="172">
        <v>0.41</v>
      </c>
      <c r="AD68" s="172">
        <v>0.41</v>
      </c>
      <c r="AE68" s="172">
        <v>0.41</v>
      </c>
      <c r="AF68" s="173">
        <v>0.41</v>
      </c>
      <c r="AG68" s="172">
        <v>0.41</v>
      </c>
      <c r="AH68" s="172">
        <v>0.41</v>
      </c>
      <c r="AI68" s="172">
        <v>0.41</v>
      </c>
      <c r="AJ68" s="172">
        <v>0.41</v>
      </c>
      <c r="AK68" s="172">
        <v>0.41</v>
      </c>
      <c r="AL68" s="174">
        <v>0.41</v>
      </c>
      <c r="AM68" s="172">
        <v>0.41</v>
      </c>
      <c r="AN68" s="172">
        <v>0.41</v>
      </c>
      <c r="AO68" s="172">
        <v>0.41</v>
      </c>
      <c r="AP68" s="172">
        <v>0.41</v>
      </c>
      <c r="AQ68" s="172">
        <v>0.41</v>
      </c>
      <c r="AR68" s="172">
        <v>0.41</v>
      </c>
      <c r="AS68" s="141"/>
      <c r="AW68" s="31">
        <f t="shared" si="1"/>
        <v>6.5600000000000014</v>
      </c>
      <c r="AX68" s="18">
        <v>86400</v>
      </c>
      <c r="AY68" s="33">
        <f t="shared" si="2"/>
        <v>566784.00000000012</v>
      </c>
    </row>
    <row r="69" spans="1:51" x14ac:dyDescent="0.25">
      <c r="A69" s="29"/>
      <c r="B69" s="37"/>
      <c r="C69" s="66" t="s">
        <v>49</v>
      </c>
      <c r="D69" s="66">
        <v>0.15</v>
      </c>
      <c r="E69" s="67">
        <v>58</v>
      </c>
      <c r="F69" s="68">
        <v>86400</v>
      </c>
      <c r="G69" s="69">
        <f t="shared" si="12"/>
        <v>751679.99999999988</v>
      </c>
      <c r="H69" s="34">
        <v>371520</v>
      </c>
      <c r="I69" s="34">
        <f t="shared" si="0"/>
        <v>380159.99999999988</v>
      </c>
      <c r="J69" s="18"/>
      <c r="K69" s="36"/>
      <c r="N69" s="17"/>
      <c r="O69" s="76"/>
      <c r="P69" s="76"/>
      <c r="Q69" s="76"/>
      <c r="R69" s="76"/>
      <c r="S69" s="76"/>
      <c r="T69" s="76"/>
      <c r="U69" s="76"/>
      <c r="V69" s="76"/>
      <c r="W69" s="76"/>
      <c r="X69" s="137"/>
      <c r="Y69" s="137"/>
      <c r="Z69" s="137"/>
      <c r="AA69" s="137"/>
      <c r="AB69" s="137"/>
      <c r="AC69" s="172">
        <v>0.15</v>
      </c>
      <c r="AD69" s="172">
        <v>0.15</v>
      </c>
      <c r="AE69" s="172">
        <v>0.15</v>
      </c>
      <c r="AF69" s="173">
        <v>0.15</v>
      </c>
      <c r="AG69" s="172">
        <v>0.15</v>
      </c>
      <c r="AH69" s="172">
        <v>0.15</v>
      </c>
      <c r="AI69" s="172">
        <v>0.15</v>
      </c>
      <c r="AJ69" s="172">
        <v>0.15</v>
      </c>
      <c r="AK69" s="172">
        <v>0.15</v>
      </c>
      <c r="AL69" s="174">
        <v>0.15</v>
      </c>
      <c r="AM69" s="172">
        <v>0.15</v>
      </c>
      <c r="AN69" s="172">
        <v>0.15</v>
      </c>
      <c r="AO69" s="172">
        <v>0.15</v>
      </c>
      <c r="AP69" s="172">
        <v>0.15</v>
      </c>
      <c r="AQ69" s="172">
        <v>0.15</v>
      </c>
      <c r="AR69" s="172">
        <v>0.15</v>
      </c>
      <c r="AS69" s="141"/>
      <c r="AW69" s="31">
        <f t="shared" ref="AW69:AW132" si="13">SUM(O69:AR69)</f>
        <v>2.3999999999999995</v>
      </c>
      <c r="AX69" s="18">
        <v>86400</v>
      </c>
      <c r="AY69" s="33">
        <f t="shared" ref="AY69:AY132" si="14">AW69*AX69</f>
        <v>207359.99999999994</v>
      </c>
    </row>
    <row r="70" spans="1:51" x14ac:dyDescent="0.25">
      <c r="A70" s="29"/>
      <c r="B70" s="37"/>
      <c r="C70" s="66" t="s">
        <v>50</v>
      </c>
      <c r="D70" s="66">
        <v>0.25</v>
      </c>
      <c r="E70" s="67">
        <v>58</v>
      </c>
      <c r="F70" s="68">
        <v>86400</v>
      </c>
      <c r="G70" s="69">
        <f t="shared" si="12"/>
        <v>1252800</v>
      </c>
      <c r="H70" s="34">
        <v>619200</v>
      </c>
      <c r="I70" s="34">
        <f t="shared" si="0"/>
        <v>633600</v>
      </c>
      <c r="J70" s="18"/>
      <c r="K70" s="36"/>
      <c r="N70" s="17"/>
      <c r="O70" s="76"/>
      <c r="P70" s="76"/>
      <c r="Q70" s="76"/>
      <c r="R70" s="76"/>
      <c r="S70" s="76"/>
      <c r="T70" s="76"/>
      <c r="U70" s="76"/>
      <c r="V70" s="76"/>
      <c r="W70" s="76"/>
      <c r="X70" s="137"/>
      <c r="Y70" s="137"/>
      <c r="Z70" s="137"/>
      <c r="AA70" s="137"/>
      <c r="AB70" s="137"/>
      <c r="AC70" s="172">
        <v>0.25</v>
      </c>
      <c r="AD70" s="172">
        <v>0.25</v>
      </c>
      <c r="AE70" s="172">
        <v>0.25</v>
      </c>
      <c r="AF70" s="173">
        <v>0.25</v>
      </c>
      <c r="AG70" s="172">
        <v>0.25</v>
      </c>
      <c r="AH70" s="172">
        <v>0.25</v>
      </c>
      <c r="AI70" s="172">
        <v>0.25</v>
      </c>
      <c r="AJ70" s="172">
        <v>0.25</v>
      </c>
      <c r="AK70" s="172">
        <v>0.25</v>
      </c>
      <c r="AL70" s="174">
        <v>0.25</v>
      </c>
      <c r="AM70" s="172">
        <v>0.25</v>
      </c>
      <c r="AN70" s="172">
        <v>0.25</v>
      </c>
      <c r="AO70" s="172">
        <v>0.25</v>
      </c>
      <c r="AP70" s="172">
        <v>0.25</v>
      </c>
      <c r="AQ70" s="172">
        <v>0.25</v>
      </c>
      <c r="AR70" s="172">
        <v>0.25</v>
      </c>
      <c r="AS70" s="141"/>
      <c r="AW70" s="31">
        <f t="shared" si="13"/>
        <v>4</v>
      </c>
      <c r="AX70" s="18">
        <v>86400</v>
      </c>
      <c r="AY70" s="33">
        <f t="shared" si="14"/>
        <v>345600</v>
      </c>
    </row>
    <row r="71" spans="1:51" x14ac:dyDescent="0.25">
      <c r="A71" s="29"/>
      <c r="B71" s="37"/>
      <c r="C71" s="66" t="s">
        <v>51</v>
      </c>
      <c r="D71" s="66">
        <v>0.15</v>
      </c>
      <c r="E71" s="67">
        <v>15</v>
      </c>
      <c r="F71" s="68">
        <v>86400</v>
      </c>
      <c r="G71" s="69">
        <f t="shared" si="12"/>
        <v>194400</v>
      </c>
      <c r="H71" s="34">
        <v>388800</v>
      </c>
      <c r="I71" s="34">
        <f t="shared" si="0"/>
        <v>-194400</v>
      </c>
      <c r="J71" s="35"/>
      <c r="K71" s="36"/>
      <c r="N71" s="17"/>
      <c r="O71" s="76"/>
      <c r="P71" s="76"/>
      <c r="Q71" s="76"/>
      <c r="R71" s="76"/>
      <c r="S71" s="76"/>
      <c r="T71" s="76"/>
      <c r="U71" s="76"/>
      <c r="V71" s="76"/>
      <c r="W71" s="76"/>
      <c r="X71" s="137"/>
      <c r="Y71" s="137"/>
      <c r="Z71" s="137"/>
      <c r="AA71" s="137"/>
      <c r="AB71" s="137"/>
      <c r="AC71" s="172">
        <v>0</v>
      </c>
      <c r="AD71" s="172">
        <v>0</v>
      </c>
      <c r="AE71" s="172">
        <v>0</v>
      </c>
      <c r="AF71" s="173">
        <v>0</v>
      </c>
      <c r="AG71" s="172">
        <v>0.15</v>
      </c>
      <c r="AH71" s="172">
        <v>0.15</v>
      </c>
      <c r="AI71" s="172">
        <v>0.15</v>
      </c>
      <c r="AJ71" s="172">
        <v>0.15</v>
      </c>
      <c r="AK71" s="172">
        <v>0.15</v>
      </c>
      <c r="AL71" s="174">
        <v>0.15</v>
      </c>
      <c r="AM71" s="172">
        <v>0.15</v>
      </c>
      <c r="AN71" s="172">
        <v>0.15</v>
      </c>
      <c r="AO71" s="172">
        <v>0.15</v>
      </c>
      <c r="AP71" s="172">
        <v>0.15</v>
      </c>
      <c r="AQ71" s="172">
        <v>0.15</v>
      </c>
      <c r="AR71" s="172">
        <v>0.15</v>
      </c>
      <c r="AS71" s="141"/>
      <c r="AW71" s="31">
        <f t="shared" si="13"/>
        <v>1.7999999999999996</v>
      </c>
      <c r="AX71" s="18">
        <v>86400</v>
      </c>
      <c r="AY71" s="33">
        <f t="shared" si="14"/>
        <v>155519.99999999997</v>
      </c>
    </row>
    <row r="72" spans="1:51" x14ac:dyDescent="0.25">
      <c r="A72" s="29"/>
      <c r="B72" s="37"/>
      <c r="C72" s="66" t="s">
        <v>52</v>
      </c>
      <c r="D72" s="66">
        <v>0.25</v>
      </c>
      <c r="E72" s="67">
        <v>64</v>
      </c>
      <c r="F72" s="68">
        <v>86400</v>
      </c>
      <c r="G72" s="69">
        <f t="shared" si="12"/>
        <v>1382400</v>
      </c>
      <c r="H72" s="34">
        <v>345600</v>
      </c>
      <c r="I72" s="34">
        <f t="shared" si="0"/>
        <v>1036800</v>
      </c>
      <c r="J72" s="18"/>
      <c r="K72" s="36"/>
      <c r="N72" s="17"/>
      <c r="O72" s="76"/>
      <c r="P72" s="76"/>
      <c r="Q72" s="76"/>
      <c r="R72" s="76"/>
      <c r="S72" s="76"/>
      <c r="T72" s="76"/>
      <c r="U72" s="76"/>
      <c r="V72" s="76"/>
      <c r="W72" s="76"/>
      <c r="X72" s="137"/>
      <c r="Y72" s="137"/>
      <c r="Z72" s="137"/>
      <c r="AA72" s="137"/>
      <c r="AB72" s="137"/>
      <c r="AC72" s="172">
        <v>0</v>
      </c>
      <c r="AD72" s="172">
        <v>0</v>
      </c>
      <c r="AE72" s="172">
        <v>0.25</v>
      </c>
      <c r="AF72" s="173">
        <v>0.25</v>
      </c>
      <c r="AG72" s="172">
        <v>0.25</v>
      </c>
      <c r="AH72" s="172">
        <v>0.25</v>
      </c>
      <c r="AI72" s="172">
        <v>0.25</v>
      </c>
      <c r="AJ72" s="172">
        <v>0.25</v>
      </c>
      <c r="AK72" s="172">
        <v>0.25</v>
      </c>
      <c r="AL72" s="174">
        <v>0.25</v>
      </c>
      <c r="AM72" s="172">
        <v>0.25</v>
      </c>
      <c r="AN72" s="172">
        <v>0.25</v>
      </c>
      <c r="AO72" s="172">
        <v>0.25</v>
      </c>
      <c r="AP72" s="172">
        <v>0.25</v>
      </c>
      <c r="AQ72" s="172">
        <v>0.25</v>
      </c>
      <c r="AR72" s="172">
        <v>0.25</v>
      </c>
      <c r="AS72" s="141"/>
      <c r="AW72" s="31">
        <f t="shared" si="13"/>
        <v>3.5</v>
      </c>
      <c r="AX72" s="18">
        <v>86400</v>
      </c>
      <c r="AY72" s="33">
        <f t="shared" si="14"/>
        <v>302400</v>
      </c>
    </row>
    <row r="73" spans="1:51" x14ac:dyDescent="0.25">
      <c r="A73" s="29"/>
      <c r="B73" s="37"/>
      <c r="C73" s="66" t="s">
        <v>53</v>
      </c>
      <c r="D73" s="66">
        <v>0.25</v>
      </c>
      <c r="E73" s="67">
        <v>86</v>
      </c>
      <c r="F73" s="68">
        <v>86400</v>
      </c>
      <c r="G73" s="69">
        <f t="shared" si="12"/>
        <v>1857600</v>
      </c>
      <c r="H73" s="34">
        <v>475200</v>
      </c>
      <c r="I73" s="34">
        <f t="shared" si="0"/>
        <v>1382400</v>
      </c>
      <c r="J73" s="18"/>
      <c r="K73" s="36"/>
      <c r="N73" s="17"/>
      <c r="O73" s="76"/>
      <c r="P73" s="76"/>
      <c r="Q73" s="76"/>
      <c r="R73" s="76"/>
      <c r="S73" s="76"/>
      <c r="T73" s="76"/>
      <c r="U73" s="76"/>
      <c r="V73" s="76"/>
      <c r="W73" s="76"/>
      <c r="X73" s="137"/>
      <c r="Y73" s="137"/>
      <c r="Z73" s="137"/>
      <c r="AA73" s="137"/>
      <c r="AB73" s="137"/>
      <c r="AC73" s="172">
        <v>0</v>
      </c>
      <c r="AD73" s="172">
        <v>0</v>
      </c>
      <c r="AE73" s="172">
        <v>0.25</v>
      </c>
      <c r="AF73" s="173">
        <v>0.25</v>
      </c>
      <c r="AG73" s="172">
        <v>0.25</v>
      </c>
      <c r="AH73" s="172">
        <v>0.25</v>
      </c>
      <c r="AI73" s="172">
        <v>0.25</v>
      </c>
      <c r="AJ73" s="172">
        <v>0.25</v>
      </c>
      <c r="AK73" s="172">
        <v>0.25</v>
      </c>
      <c r="AL73" s="174">
        <v>0.25</v>
      </c>
      <c r="AM73" s="172">
        <v>0.25</v>
      </c>
      <c r="AN73" s="172">
        <v>0.25</v>
      </c>
      <c r="AO73" s="172">
        <v>0.25</v>
      </c>
      <c r="AP73" s="172">
        <v>0.25</v>
      </c>
      <c r="AQ73" s="172">
        <v>0.25</v>
      </c>
      <c r="AR73" s="172">
        <v>0.25</v>
      </c>
      <c r="AS73" s="141"/>
      <c r="AW73" s="31">
        <f t="shared" si="13"/>
        <v>3.5</v>
      </c>
      <c r="AX73" s="18">
        <v>86400</v>
      </c>
      <c r="AY73" s="33">
        <f t="shared" si="14"/>
        <v>302400</v>
      </c>
    </row>
    <row r="74" spans="1:51" x14ac:dyDescent="0.25">
      <c r="A74" s="29"/>
      <c r="B74" s="37"/>
      <c r="C74" s="66" t="s">
        <v>54</v>
      </c>
      <c r="D74" s="66">
        <v>0.4</v>
      </c>
      <c r="E74" s="67">
        <v>44</v>
      </c>
      <c r="F74" s="68">
        <v>86400</v>
      </c>
      <c r="G74" s="69">
        <f t="shared" si="12"/>
        <v>1520640.0000000002</v>
      </c>
      <c r="H74" s="34">
        <v>875520</v>
      </c>
      <c r="I74" s="34">
        <f t="shared" si="0"/>
        <v>645120.00000000023</v>
      </c>
      <c r="J74" s="18"/>
      <c r="K74" s="36"/>
      <c r="N74" s="17"/>
      <c r="O74" s="76"/>
      <c r="P74" s="76"/>
      <c r="Q74" s="76"/>
      <c r="R74" s="76"/>
      <c r="S74" s="76"/>
      <c r="T74" s="76"/>
      <c r="U74" s="76"/>
      <c r="V74" s="76"/>
      <c r="W74" s="76"/>
      <c r="X74" s="137"/>
      <c r="Y74" s="137"/>
      <c r="Z74" s="137"/>
      <c r="AA74" s="137"/>
      <c r="AB74" s="137"/>
      <c r="AC74" s="172">
        <v>0</v>
      </c>
      <c r="AD74" s="172">
        <v>0</v>
      </c>
      <c r="AE74" s="172">
        <v>0</v>
      </c>
      <c r="AF74" s="173">
        <v>0</v>
      </c>
      <c r="AG74" s="172">
        <v>0.4</v>
      </c>
      <c r="AH74" s="172">
        <v>0.4</v>
      </c>
      <c r="AI74" s="172">
        <v>0.4</v>
      </c>
      <c r="AJ74" s="172">
        <v>0.4</v>
      </c>
      <c r="AK74" s="172">
        <v>0.4</v>
      </c>
      <c r="AL74" s="174">
        <v>0.4</v>
      </c>
      <c r="AM74" s="172">
        <v>0.4</v>
      </c>
      <c r="AN74" s="172">
        <v>0.4</v>
      </c>
      <c r="AO74" s="172">
        <v>0.4</v>
      </c>
      <c r="AP74" s="172">
        <v>0.4</v>
      </c>
      <c r="AQ74" s="172">
        <v>0.4</v>
      </c>
      <c r="AR74" s="172">
        <v>0.4</v>
      </c>
      <c r="AS74" s="141"/>
      <c r="AW74" s="31">
        <f t="shared" si="13"/>
        <v>4.8</v>
      </c>
      <c r="AX74" s="18">
        <v>86400</v>
      </c>
      <c r="AY74" s="33">
        <f t="shared" si="14"/>
        <v>414720</v>
      </c>
    </row>
    <row r="75" spans="1:51" x14ac:dyDescent="0.25">
      <c r="A75" s="29"/>
      <c r="B75" s="37"/>
      <c r="C75" s="66" t="s">
        <v>55</v>
      </c>
      <c r="D75" s="66">
        <v>0.1</v>
      </c>
      <c r="E75" s="67">
        <v>8</v>
      </c>
      <c r="F75" s="68">
        <v>86400</v>
      </c>
      <c r="G75" s="69">
        <f t="shared" si="12"/>
        <v>69120</v>
      </c>
      <c r="H75" s="34">
        <v>40320.000000000007</v>
      </c>
      <c r="I75" s="34">
        <f t="shared" si="0"/>
        <v>28799.999999999993</v>
      </c>
      <c r="J75" s="18"/>
      <c r="K75" s="36"/>
      <c r="N75" s="17"/>
      <c r="O75" s="76"/>
      <c r="P75" s="76"/>
      <c r="Q75" s="76"/>
      <c r="R75" s="76"/>
      <c r="S75" s="76"/>
      <c r="T75" s="76"/>
      <c r="U75" s="76"/>
      <c r="V75" s="76"/>
      <c r="W75" s="76"/>
      <c r="X75" s="137"/>
      <c r="Y75" s="137"/>
      <c r="Z75" s="137"/>
      <c r="AA75" s="137"/>
      <c r="AB75" s="137"/>
      <c r="AC75" s="172">
        <v>0</v>
      </c>
      <c r="AD75" s="172">
        <v>0</v>
      </c>
      <c r="AE75" s="172">
        <v>0</v>
      </c>
      <c r="AF75" s="173">
        <v>0</v>
      </c>
      <c r="AG75" s="172">
        <v>0</v>
      </c>
      <c r="AH75" s="172">
        <v>0</v>
      </c>
      <c r="AI75" s="172">
        <v>0</v>
      </c>
      <c r="AJ75" s="172">
        <v>0</v>
      </c>
      <c r="AK75" s="172">
        <v>0</v>
      </c>
      <c r="AL75" s="174">
        <v>0</v>
      </c>
      <c r="AM75" s="172">
        <v>0</v>
      </c>
      <c r="AN75" s="172">
        <v>0</v>
      </c>
      <c r="AO75" s="172">
        <v>0</v>
      </c>
      <c r="AP75" s="172">
        <v>0</v>
      </c>
      <c r="AQ75" s="172">
        <v>0</v>
      </c>
      <c r="AR75" s="172">
        <v>0.1</v>
      </c>
      <c r="AS75" s="141"/>
      <c r="AW75" s="31">
        <f t="shared" si="13"/>
        <v>0.1</v>
      </c>
      <c r="AX75" s="18">
        <v>86400</v>
      </c>
      <c r="AY75" s="33">
        <f t="shared" si="14"/>
        <v>8640</v>
      </c>
    </row>
    <row r="76" spans="1:51" x14ac:dyDescent="0.25">
      <c r="A76" s="29"/>
      <c r="B76" s="37"/>
      <c r="C76" s="66" t="s">
        <v>56</v>
      </c>
      <c r="D76" s="66">
        <v>0.25</v>
      </c>
      <c r="E76" s="67">
        <v>41</v>
      </c>
      <c r="F76" s="68">
        <v>86400</v>
      </c>
      <c r="G76" s="69">
        <f t="shared" si="12"/>
        <v>885600</v>
      </c>
      <c r="H76" s="34">
        <v>460800</v>
      </c>
      <c r="I76" s="34">
        <f t="shared" si="0"/>
        <v>424800</v>
      </c>
      <c r="J76" s="18"/>
      <c r="K76" s="36"/>
      <c r="N76" s="17"/>
      <c r="O76" s="76"/>
      <c r="P76" s="76"/>
      <c r="Q76" s="76"/>
      <c r="R76" s="76"/>
      <c r="S76" s="76"/>
      <c r="T76" s="76"/>
      <c r="U76" s="76"/>
      <c r="V76" s="76"/>
      <c r="W76" s="76"/>
      <c r="X76" s="137"/>
      <c r="Y76" s="137"/>
      <c r="Z76" s="137"/>
      <c r="AA76" s="137"/>
      <c r="AB76" s="137"/>
      <c r="AC76" s="172">
        <v>0</v>
      </c>
      <c r="AD76" s="172">
        <v>0.25</v>
      </c>
      <c r="AE76" s="172">
        <v>0.25</v>
      </c>
      <c r="AF76" s="173">
        <v>0</v>
      </c>
      <c r="AG76" s="172">
        <v>0</v>
      </c>
      <c r="AH76" s="172">
        <v>0</v>
      </c>
      <c r="AI76" s="172">
        <v>0.25</v>
      </c>
      <c r="AJ76" s="172">
        <v>0.25</v>
      </c>
      <c r="AK76" s="172">
        <v>0.25</v>
      </c>
      <c r="AL76" s="174">
        <v>0.25</v>
      </c>
      <c r="AM76" s="172">
        <v>0.25</v>
      </c>
      <c r="AN76" s="172">
        <v>0.25</v>
      </c>
      <c r="AO76" s="172">
        <v>0.25</v>
      </c>
      <c r="AP76" s="172">
        <v>0.25</v>
      </c>
      <c r="AQ76" s="172">
        <v>0.25</v>
      </c>
      <c r="AR76" s="172">
        <v>0.25</v>
      </c>
      <c r="AS76" s="141"/>
      <c r="AW76" s="31">
        <f t="shared" si="13"/>
        <v>3</v>
      </c>
      <c r="AX76" s="18">
        <v>86400</v>
      </c>
      <c r="AY76" s="33">
        <f t="shared" si="14"/>
        <v>259200</v>
      </c>
    </row>
    <row r="77" spans="1:51" x14ac:dyDescent="0.25">
      <c r="A77" s="29"/>
      <c r="B77" s="37"/>
      <c r="C77" s="66" t="s">
        <v>57</v>
      </c>
      <c r="D77" s="66">
        <v>0.25</v>
      </c>
      <c r="E77" s="67">
        <v>49</v>
      </c>
      <c r="F77" s="68">
        <v>86400</v>
      </c>
      <c r="G77" s="69">
        <f t="shared" si="12"/>
        <v>1058400</v>
      </c>
      <c r="H77" s="34">
        <v>482400</v>
      </c>
      <c r="I77" s="34">
        <f t="shared" si="0"/>
        <v>576000</v>
      </c>
      <c r="J77" s="18"/>
      <c r="K77" s="36"/>
      <c r="N77" s="17"/>
      <c r="O77" s="76"/>
      <c r="P77" s="76"/>
      <c r="Q77" s="76"/>
      <c r="R77" s="76"/>
      <c r="S77" s="76"/>
      <c r="T77" s="76"/>
      <c r="U77" s="76"/>
      <c r="V77" s="76"/>
      <c r="W77" s="76"/>
      <c r="X77" s="137"/>
      <c r="Y77" s="137"/>
      <c r="Z77" s="137"/>
      <c r="AA77" s="137"/>
      <c r="AB77" s="137"/>
      <c r="AC77" s="172">
        <v>0</v>
      </c>
      <c r="AD77" s="172">
        <v>0</v>
      </c>
      <c r="AE77" s="172">
        <v>0.25</v>
      </c>
      <c r="AF77" s="173">
        <v>0</v>
      </c>
      <c r="AG77" s="172">
        <v>0</v>
      </c>
      <c r="AH77" s="172">
        <v>0</v>
      </c>
      <c r="AI77" s="172">
        <v>0</v>
      </c>
      <c r="AJ77" s="172">
        <v>0.25</v>
      </c>
      <c r="AK77" s="172">
        <v>0.25</v>
      </c>
      <c r="AL77" s="174">
        <v>0.25</v>
      </c>
      <c r="AM77" s="172">
        <v>0.25</v>
      </c>
      <c r="AN77" s="172">
        <v>0.25</v>
      </c>
      <c r="AO77" s="172">
        <v>0.25</v>
      </c>
      <c r="AP77" s="172">
        <v>0.25</v>
      </c>
      <c r="AQ77" s="172">
        <v>0.25</v>
      </c>
      <c r="AR77" s="172">
        <v>0.25</v>
      </c>
      <c r="AS77" s="141"/>
      <c r="AW77" s="31">
        <f t="shared" si="13"/>
        <v>2.5</v>
      </c>
      <c r="AX77" s="18">
        <v>86400</v>
      </c>
      <c r="AY77" s="33">
        <f t="shared" si="14"/>
        <v>216000</v>
      </c>
    </row>
    <row r="78" spans="1:51" x14ac:dyDescent="0.25">
      <c r="A78" s="29"/>
      <c r="B78" s="37"/>
      <c r="C78" s="66" t="s">
        <v>58</v>
      </c>
      <c r="D78" s="66">
        <v>0.25</v>
      </c>
      <c r="E78" s="67">
        <v>42</v>
      </c>
      <c r="F78" s="68">
        <v>86400</v>
      </c>
      <c r="G78" s="69">
        <f t="shared" si="12"/>
        <v>907200</v>
      </c>
      <c r="H78" s="34">
        <v>439200</v>
      </c>
      <c r="I78" s="34">
        <f t="shared" si="0"/>
        <v>468000</v>
      </c>
      <c r="J78" s="18"/>
      <c r="K78" s="36"/>
      <c r="N78" s="17"/>
      <c r="O78" s="76"/>
      <c r="P78" s="76"/>
      <c r="Q78" s="76"/>
      <c r="R78" s="76"/>
      <c r="S78" s="76"/>
      <c r="T78" s="76"/>
      <c r="U78" s="76"/>
      <c r="V78" s="76"/>
      <c r="W78" s="76"/>
      <c r="X78" s="137"/>
      <c r="Y78" s="137"/>
      <c r="Z78" s="137"/>
      <c r="AA78" s="137"/>
      <c r="AB78" s="137"/>
      <c r="AC78" s="172">
        <v>0</v>
      </c>
      <c r="AD78" s="172">
        <v>0</v>
      </c>
      <c r="AE78" s="172">
        <v>0</v>
      </c>
      <c r="AF78" s="173">
        <v>0</v>
      </c>
      <c r="AG78" s="172">
        <v>0</v>
      </c>
      <c r="AH78" s="172">
        <v>0.25</v>
      </c>
      <c r="AI78" s="172">
        <v>0.25</v>
      </c>
      <c r="AJ78" s="172">
        <v>0.25</v>
      </c>
      <c r="AK78" s="172">
        <v>0.25</v>
      </c>
      <c r="AL78" s="174">
        <v>0.25</v>
      </c>
      <c r="AM78" s="172">
        <v>0</v>
      </c>
      <c r="AN78" s="172">
        <v>0</v>
      </c>
      <c r="AO78" s="172">
        <v>0</v>
      </c>
      <c r="AP78" s="172">
        <v>0.25</v>
      </c>
      <c r="AQ78" s="172">
        <v>0.25</v>
      </c>
      <c r="AR78" s="172">
        <v>0.25</v>
      </c>
      <c r="AS78" s="141"/>
      <c r="AW78" s="31">
        <f t="shared" si="13"/>
        <v>2</v>
      </c>
      <c r="AX78" s="18">
        <v>86400</v>
      </c>
      <c r="AY78" s="33">
        <f t="shared" si="14"/>
        <v>172800</v>
      </c>
    </row>
    <row r="79" spans="1:51" x14ac:dyDescent="0.25">
      <c r="A79" s="29"/>
      <c r="B79" s="37"/>
      <c r="C79" s="66" t="s">
        <v>59</v>
      </c>
      <c r="D79" s="66">
        <v>0.1</v>
      </c>
      <c r="E79" s="67">
        <v>53</v>
      </c>
      <c r="F79" s="68">
        <v>86400</v>
      </c>
      <c r="G79" s="69">
        <f t="shared" si="12"/>
        <v>457920.00000000006</v>
      </c>
      <c r="H79" s="34">
        <v>167040.00000000003</v>
      </c>
      <c r="I79" s="34">
        <f t="shared" si="0"/>
        <v>290880</v>
      </c>
      <c r="J79" s="18"/>
      <c r="K79" s="36"/>
      <c r="N79" s="17"/>
      <c r="O79" s="76"/>
      <c r="P79" s="76"/>
      <c r="Q79" s="76"/>
      <c r="R79" s="76"/>
      <c r="S79" s="76"/>
      <c r="T79" s="76"/>
      <c r="U79" s="76"/>
      <c r="V79" s="76"/>
      <c r="W79" s="76"/>
      <c r="X79" s="137"/>
      <c r="Y79" s="137"/>
      <c r="Z79" s="137"/>
      <c r="AA79" s="137"/>
      <c r="AB79" s="137"/>
      <c r="AC79" s="172">
        <v>0</v>
      </c>
      <c r="AD79" s="172">
        <v>0</v>
      </c>
      <c r="AE79" s="172">
        <v>0.1</v>
      </c>
      <c r="AF79" s="173">
        <v>0</v>
      </c>
      <c r="AG79" s="172">
        <v>0</v>
      </c>
      <c r="AH79" s="172">
        <v>0</v>
      </c>
      <c r="AI79" s="172">
        <v>0</v>
      </c>
      <c r="AJ79" s="172">
        <v>0</v>
      </c>
      <c r="AK79" s="172">
        <v>0</v>
      </c>
      <c r="AL79" s="174">
        <v>0.1</v>
      </c>
      <c r="AM79" s="172">
        <v>0.1</v>
      </c>
      <c r="AN79" s="172">
        <v>0.1</v>
      </c>
      <c r="AO79" s="172">
        <v>0.1</v>
      </c>
      <c r="AP79" s="172">
        <v>0.1</v>
      </c>
      <c r="AQ79" s="172">
        <v>0.1</v>
      </c>
      <c r="AR79" s="172">
        <v>0.1</v>
      </c>
      <c r="AS79" s="141"/>
      <c r="AW79" s="31">
        <f t="shared" si="13"/>
        <v>0.79999999999999993</v>
      </c>
      <c r="AX79" s="18">
        <v>86400</v>
      </c>
      <c r="AY79" s="33">
        <f t="shared" si="14"/>
        <v>69120</v>
      </c>
    </row>
    <row r="80" spans="1:51" x14ac:dyDescent="0.25">
      <c r="A80" s="29"/>
      <c r="B80" s="37"/>
      <c r="C80" s="66" t="s">
        <v>60</v>
      </c>
      <c r="D80" s="66">
        <v>0.2</v>
      </c>
      <c r="E80" s="67">
        <v>46</v>
      </c>
      <c r="F80" s="68">
        <v>86400</v>
      </c>
      <c r="G80" s="69">
        <f t="shared" si="12"/>
        <v>794880.00000000012</v>
      </c>
      <c r="H80" s="34">
        <v>391680.00000000006</v>
      </c>
      <c r="I80" s="34">
        <f t="shared" si="0"/>
        <v>403200.00000000006</v>
      </c>
      <c r="J80" s="18"/>
      <c r="K80" s="36"/>
      <c r="N80" s="17"/>
      <c r="O80" s="76"/>
      <c r="P80" s="76"/>
      <c r="Q80" s="76"/>
      <c r="R80" s="76"/>
      <c r="S80" s="76"/>
      <c r="T80" s="76"/>
      <c r="U80" s="76"/>
      <c r="V80" s="76"/>
      <c r="W80" s="76"/>
      <c r="X80" s="137"/>
      <c r="Y80" s="137"/>
      <c r="Z80" s="137"/>
      <c r="AA80" s="137"/>
      <c r="AB80" s="137"/>
      <c r="AC80" s="172">
        <v>0</v>
      </c>
      <c r="AD80" s="172">
        <v>0</v>
      </c>
      <c r="AE80" s="172">
        <v>0</v>
      </c>
      <c r="AF80" s="173">
        <v>0</v>
      </c>
      <c r="AG80" s="172">
        <v>0</v>
      </c>
      <c r="AH80" s="172">
        <v>0</v>
      </c>
      <c r="AI80" s="172">
        <v>0</v>
      </c>
      <c r="AJ80" s="172">
        <v>0</v>
      </c>
      <c r="AK80" s="172">
        <v>0</v>
      </c>
      <c r="AL80" s="174">
        <v>0</v>
      </c>
      <c r="AM80" s="172">
        <v>0</v>
      </c>
      <c r="AN80" s="172">
        <v>0</v>
      </c>
      <c r="AO80" s="172">
        <v>0</v>
      </c>
      <c r="AP80" s="172">
        <v>0.2</v>
      </c>
      <c r="AQ80" s="172">
        <v>0.2</v>
      </c>
      <c r="AR80" s="172">
        <v>0.2</v>
      </c>
      <c r="AS80" s="141"/>
      <c r="AW80" s="31">
        <f t="shared" si="13"/>
        <v>0.60000000000000009</v>
      </c>
      <c r="AX80" s="18">
        <v>86400</v>
      </c>
      <c r="AY80" s="33">
        <f t="shared" si="14"/>
        <v>51840.000000000007</v>
      </c>
    </row>
    <row r="81" spans="1:51" x14ac:dyDescent="0.25">
      <c r="A81" s="29"/>
      <c r="B81" s="37"/>
      <c r="C81" s="66" t="s">
        <v>61</v>
      </c>
      <c r="D81" s="66">
        <v>0.25</v>
      </c>
      <c r="E81" s="67">
        <v>32</v>
      </c>
      <c r="F81" s="68">
        <v>86400</v>
      </c>
      <c r="G81" s="69">
        <f t="shared" si="12"/>
        <v>691200</v>
      </c>
      <c r="H81" s="34">
        <v>511200</v>
      </c>
      <c r="I81" s="34">
        <f t="shared" si="0"/>
        <v>180000</v>
      </c>
      <c r="J81" s="18"/>
      <c r="K81" s="36"/>
      <c r="N81" s="17"/>
      <c r="O81" s="76"/>
      <c r="P81" s="76"/>
      <c r="Q81" s="76"/>
      <c r="R81" s="76"/>
      <c r="S81" s="76"/>
      <c r="T81" s="76"/>
      <c r="U81" s="76"/>
      <c r="V81" s="76"/>
      <c r="W81" s="76"/>
      <c r="X81" s="137"/>
      <c r="Y81" s="137"/>
      <c r="Z81" s="137"/>
      <c r="AA81" s="137"/>
      <c r="AB81" s="137"/>
      <c r="AC81" s="172">
        <v>0</v>
      </c>
      <c r="AD81" s="172">
        <v>0</v>
      </c>
      <c r="AE81" s="172">
        <v>0</v>
      </c>
      <c r="AF81" s="173">
        <v>0</v>
      </c>
      <c r="AG81" s="172">
        <v>0</v>
      </c>
      <c r="AH81" s="172">
        <v>0</v>
      </c>
      <c r="AI81" s="172">
        <v>0.25</v>
      </c>
      <c r="AJ81" s="172">
        <v>0.25</v>
      </c>
      <c r="AK81" s="172">
        <v>0.25</v>
      </c>
      <c r="AL81" s="174">
        <v>0.25</v>
      </c>
      <c r="AM81" s="172">
        <v>0.25</v>
      </c>
      <c r="AN81" s="172">
        <v>0.25</v>
      </c>
      <c r="AO81" s="172">
        <v>0.25</v>
      </c>
      <c r="AP81" s="172">
        <v>0.25</v>
      </c>
      <c r="AQ81" s="172">
        <v>0.25</v>
      </c>
      <c r="AR81" s="172">
        <v>0.25</v>
      </c>
      <c r="AS81" s="141"/>
      <c r="AW81" s="31">
        <f t="shared" si="13"/>
        <v>2.5</v>
      </c>
      <c r="AX81" s="18">
        <v>86400</v>
      </c>
      <c r="AY81" s="33">
        <f t="shared" si="14"/>
        <v>216000</v>
      </c>
    </row>
    <row r="82" spans="1:51" x14ac:dyDescent="0.25">
      <c r="A82" s="29"/>
      <c r="B82" s="37"/>
      <c r="C82" s="66" t="s">
        <v>62</v>
      </c>
      <c r="D82" s="66">
        <v>0.15</v>
      </c>
      <c r="E82" s="67">
        <v>41</v>
      </c>
      <c r="F82" s="68">
        <v>86400</v>
      </c>
      <c r="G82" s="69">
        <f t="shared" si="12"/>
        <v>531360</v>
      </c>
      <c r="H82" s="34">
        <v>319680</v>
      </c>
      <c r="I82" s="34">
        <f t="shared" si="0"/>
        <v>211680</v>
      </c>
      <c r="J82" s="18"/>
      <c r="K82" s="36"/>
      <c r="N82" s="17"/>
      <c r="O82" s="76"/>
      <c r="P82" s="76"/>
      <c r="Q82" s="76"/>
      <c r="R82" s="76"/>
      <c r="S82" s="76"/>
      <c r="T82" s="76"/>
      <c r="U82" s="76"/>
      <c r="V82" s="76"/>
      <c r="W82" s="76"/>
      <c r="X82" s="137"/>
      <c r="Y82" s="137"/>
      <c r="Z82" s="137"/>
      <c r="AA82" s="137"/>
      <c r="AB82" s="137"/>
      <c r="AC82" s="172">
        <v>0</v>
      </c>
      <c r="AD82" s="172">
        <v>0</v>
      </c>
      <c r="AE82" s="172">
        <v>0</v>
      </c>
      <c r="AF82" s="173">
        <v>0</v>
      </c>
      <c r="AG82" s="172">
        <v>0</v>
      </c>
      <c r="AH82" s="172">
        <v>0.15</v>
      </c>
      <c r="AI82" s="172">
        <v>0.15</v>
      </c>
      <c r="AJ82" s="172">
        <v>0.15</v>
      </c>
      <c r="AK82" s="172">
        <v>0.15</v>
      </c>
      <c r="AL82" s="174">
        <v>0.15</v>
      </c>
      <c r="AM82" s="172">
        <v>0.15</v>
      </c>
      <c r="AN82" s="172">
        <v>0.15</v>
      </c>
      <c r="AO82" s="172">
        <v>0.15</v>
      </c>
      <c r="AP82" s="172">
        <v>0.15</v>
      </c>
      <c r="AQ82" s="172">
        <v>0.15</v>
      </c>
      <c r="AR82" s="172">
        <v>0.15</v>
      </c>
      <c r="AS82" s="141"/>
      <c r="AW82" s="31">
        <f t="shared" si="13"/>
        <v>1.6499999999999997</v>
      </c>
      <c r="AX82" s="18">
        <v>86400</v>
      </c>
      <c r="AY82" s="33">
        <f t="shared" si="14"/>
        <v>142559.99999999997</v>
      </c>
    </row>
    <row r="83" spans="1:51" x14ac:dyDescent="0.25">
      <c r="A83" s="29"/>
      <c r="B83" s="37"/>
      <c r="C83" s="66" t="s">
        <v>63</v>
      </c>
      <c r="D83" s="66">
        <v>0.21</v>
      </c>
      <c r="E83" s="67">
        <v>25</v>
      </c>
      <c r="F83" s="68">
        <v>86400</v>
      </c>
      <c r="G83" s="69">
        <f t="shared" si="12"/>
        <v>453600</v>
      </c>
      <c r="H83" s="34">
        <v>332639.99999999994</v>
      </c>
      <c r="I83" s="34">
        <f t="shared" si="0"/>
        <v>120960.00000000006</v>
      </c>
      <c r="J83" s="18"/>
      <c r="K83" s="36"/>
      <c r="N83" s="17"/>
      <c r="O83" s="76"/>
      <c r="P83" s="76"/>
      <c r="Q83" s="76"/>
      <c r="R83" s="76"/>
      <c r="S83" s="76"/>
      <c r="T83" s="76"/>
      <c r="U83" s="76"/>
      <c r="V83" s="76"/>
      <c r="W83" s="76"/>
      <c r="X83" s="137"/>
      <c r="Y83" s="137"/>
      <c r="Z83" s="137"/>
      <c r="AA83" s="137"/>
      <c r="AB83" s="137"/>
      <c r="AC83" s="172">
        <v>0</v>
      </c>
      <c r="AD83" s="172">
        <v>0</v>
      </c>
      <c r="AE83" s="172">
        <v>0</v>
      </c>
      <c r="AF83" s="173">
        <v>0</v>
      </c>
      <c r="AG83" s="172">
        <v>0</v>
      </c>
      <c r="AH83" s="172">
        <v>0</v>
      </c>
      <c r="AI83" s="172">
        <v>0</v>
      </c>
      <c r="AJ83" s="172">
        <v>0</v>
      </c>
      <c r="AK83" s="172">
        <v>0.21</v>
      </c>
      <c r="AL83" s="174">
        <v>0.21</v>
      </c>
      <c r="AM83" s="172">
        <v>0</v>
      </c>
      <c r="AN83" s="172">
        <v>0</v>
      </c>
      <c r="AO83" s="172">
        <v>0.21</v>
      </c>
      <c r="AP83" s="172">
        <v>0.21</v>
      </c>
      <c r="AQ83" s="172">
        <v>0.21</v>
      </c>
      <c r="AR83" s="172">
        <v>0.21</v>
      </c>
      <c r="AS83" s="141"/>
      <c r="AW83" s="31">
        <f t="shared" si="13"/>
        <v>1.26</v>
      </c>
      <c r="AX83" s="18">
        <v>86400</v>
      </c>
      <c r="AY83" s="33">
        <f t="shared" si="14"/>
        <v>108864</v>
      </c>
    </row>
    <row r="84" spans="1:51" x14ac:dyDescent="0.25">
      <c r="A84" s="29"/>
      <c r="B84" s="37"/>
      <c r="C84" s="66" t="s">
        <v>64</v>
      </c>
      <c r="D84" s="66">
        <v>0.15</v>
      </c>
      <c r="E84" s="67">
        <v>19</v>
      </c>
      <c r="F84" s="68">
        <v>86400</v>
      </c>
      <c r="G84" s="69">
        <f t="shared" si="12"/>
        <v>246240</v>
      </c>
      <c r="H84" s="34">
        <v>267839.99999999994</v>
      </c>
      <c r="I84" s="34">
        <f t="shared" si="0"/>
        <v>-21599.999999999942</v>
      </c>
      <c r="J84" s="35"/>
      <c r="K84" s="36"/>
      <c r="N84" s="17"/>
      <c r="O84" s="76"/>
      <c r="P84" s="76"/>
      <c r="Q84" s="76"/>
      <c r="R84" s="76"/>
      <c r="S84" s="76"/>
      <c r="T84" s="76"/>
      <c r="U84" s="76"/>
      <c r="V84" s="76"/>
      <c r="W84" s="76"/>
      <c r="X84" s="137"/>
      <c r="Y84" s="137"/>
      <c r="Z84" s="137"/>
      <c r="AA84" s="137"/>
      <c r="AB84" s="137"/>
      <c r="AC84" s="172">
        <v>0</v>
      </c>
      <c r="AD84" s="172">
        <v>0</v>
      </c>
      <c r="AE84" s="172">
        <v>0</v>
      </c>
      <c r="AF84" s="173">
        <v>0</v>
      </c>
      <c r="AG84" s="172">
        <v>0</v>
      </c>
      <c r="AH84" s="172">
        <v>0.15</v>
      </c>
      <c r="AI84" s="172">
        <v>0.15</v>
      </c>
      <c r="AJ84" s="172">
        <v>0.15</v>
      </c>
      <c r="AK84" s="172">
        <v>0.15</v>
      </c>
      <c r="AL84" s="174">
        <v>0.15</v>
      </c>
      <c r="AM84" s="172">
        <v>0.15</v>
      </c>
      <c r="AN84" s="172">
        <v>0.15</v>
      </c>
      <c r="AO84" s="172">
        <v>0.15</v>
      </c>
      <c r="AP84" s="172">
        <v>0.15</v>
      </c>
      <c r="AQ84" s="172">
        <v>0.15</v>
      </c>
      <c r="AR84" s="172">
        <v>0.15</v>
      </c>
      <c r="AS84" s="141"/>
      <c r="AW84" s="31">
        <f t="shared" si="13"/>
        <v>1.6499999999999997</v>
      </c>
      <c r="AX84" s="18">
        <v>86400</v>
      </c>
      <c r="AY84" s="33">
        <f t="shared" si="14"/>
        <v>142559.99999999997</v>
      </c>
    </row>
    <row r="85" spans="1:51" x14ac:dyDescent="0.25">
      <c r="A85" s="29"/>
      <c r="B85" s="37"/>
      <c r="C85" s="66" t="s">
        <v>65</v>
      </c>
      <c r="D85" s="66">
        <v>0.22</v>
      </c>
      <c r="E85" s="67">
        <v>6</v>
      </c>
      <c r="F85" s="68">
        <v>86400</v>
      </c>
      <c r="G85" s="69">
        <f t="shared" si="12"/>
        <v>114048</v>
      </c>
      <c r="H85" s="34">
        <v>272448.00000000006</v>
      </c>
      <c r="I85" s="34">
        <f t="shared" si="0"/>
        <v>-158400.00000000006</v>
      </c>
      <c r="J85" s="35"/>
      <c r="K85" s="36"/>
      <c r="N85" s="17"/>
      <c r="O85" s="76"/>
      <c r="P85" s="76"/>
      <c r="Q85" s="76"/>
      <c r="R85" s="76"/>
      <c r="S85" s="76"/>
      <c r="T85" s="76"/>
      <c r="U85" s="76"/>
      <c r="V85" s="76"/>
      <c r="W85" s="76"/>
      <c r="X85" s="137"/>
      <c r="Y85" s="137"/>
      <c r="Z85" s="137"/>
      <c r="AA85" s="137"/>
      <c r="AB85" s="137"/>
      <c r="AC85" s="172">
        <v>0</v>
      </c>
      <c r="AD85" s="172">
        <v>0</v>
      </c>
      <c r="AE85" s="172">
        <v>0</v>
      </c>
      <c r="AF85" s="173">
        <v>0</v>
      </c>
      <c r="AG85" s="172">
        <v>0</v>
      </c>
      <c r="AH85" s="172">
        <v>0</v>
      </c>
      <c r="AI85" s="172">
        <v>0</v>
      </c>
      <c r="AJ85" s="172">
        <v>0</v>
      </c>
      <c r="AK85" s="172">
        <v>0</v>
      </c>
      <c r="AL85" s="174">
        <v>0</v>
      </c>
      <c r="AM85" s="172">
        <v>0</v>
      </c>
      <c r="AN85" s="172">
        <v>0</v>
      </c>
      <c r="AO85" s="172">
        <v>0</v>
      </c>
      <c r="AP85" s="172">
        <v>0</v>
      </c>
      <c r="AQ85" s="172">
        <v>0</v>
      </c>
      <c r="AR85" s="172">
        <v>0.22</v>
      </c>
      <c r="AS85" s="141"/>
      <c r="AW85" s="31">
        <f t="shared" si="13"/>
        <v>0.22</v>
      </c>
      <c r="AX85" s="18">
        <v>86400</v>
      </c>
      <c r="AY85" s="33">
        <f t="shared" si="14"/>
        <v>19008</v>
      </c>
    </row>
    <row r="86" spans="1:51" x14ac:dyDescent="0.25">
      <c r="A86" s="29"/>
      <c r="B86" s="37"/>
      <c r="C86" s="66" t="s">
        <v>66</v>
      </c>
      <c r="D86" s="66">
        <v>0.25</v>
      </c>
      <c r="E86" s="67">
        <v>26</v>
      </c>
      <c r="F86" s="68">
        <v>86400</v>
      </c>
      <c r="G86" s="69">
        <f t="shared" si="12"/>
        <v>561600</v>
      </c>
      <c r="H86" s="34">
        <v>446400</v>
      </c>
      <c r="I86" s="34">
        <f t="shared" si="0"/>
        <v>115200</v>
      </c>
      <c r="J86" s="18"/>
      <c r="K86" s="36"/>
      <c r="N86" s="17"/>
      <c r="O86" s="76"/>
      <c r="P86" s="76"/>
      <c r="Q86" s="76"/>
      <c r="R86" s="76"/>
      <c r="S86" s="76"/>
      <c r="T86" s="76"/>
      <c r="U86" s="76"/>
      <c r="V86" s="76"/>
      <c r="W86" s="76"/>
      <c r="X86" s="137"/>
      <c r="Y86" s="137"/>
      <c r="Z86" s="137"/>
      <c r="AA86" s="137"/>
      <c r="AB86" s="137"/>
      <c r="AC86" s="172">
        <v>0</v>
      </c>
      <c r="AD86" s="172">
        <v>0</v>
      </c>
      <c r="AE86" s="172">
        <v>0</v>
      </c>
      <c r="AF86" s="173">
        <v>0</v>
      </c>
      <c r="AG86" s="172">
        <v>0</v>
      </c>
      <c r="AH86" s="172">
        <v>0</v>
      </c>
      <c r="AI86" s="172">
        <v>0</v>
      </c>
      <c r="AJ86" s="172">
        <v>0.25</v>
      </c>
      <c r="AK86" s="172">
        <v>0.25</v>
      </c>
      <c r="AL86" s="174">
        <v>0.25</v>
      </c>
      <c r="AM86" s="172">
        <v>0</v>
      </c>
      <c r="AN86" s="172">
        <v>0</v>
      </c>
      <c r="AO86" s="172">
        <v>0.25</v>
      </c>
      <c r="AP86" s="172">
        <v>0.25</v>
      </c>
      <c r="AQ86" s="172">
        <v>0.25</v>
      </c>
      <c r="AR86" s="172">
        <v>0.25</v>
      </c>
      <c r="AS86" s="141"/>
      <c r="AW86" s="31">
        <f t="shared" si="13"/>
        <v>1.75</v>
      </c>
      <c r="AX86" s="18">
        <v>86400</v>
      </c>
      <c r="AY86" s="33">
        <f t="shared" si="14"/>
        <v>151200</v>
      </c>
    </row>
    <row r="87" spans="1:51" x14ac:dyDescent="0.25">
      <c r="A87" s="29"/>
      <c r="B87" s="37"/>
      <c r="C87" s="66" t="s">
        <v>67</v>
      </c>
      <c r="D87" s="66">
        <v>0.25</v>
      </c>
      <c r="E87" s="67">
        <v>19</v>
      </c>
      <c r="F87" s="68">
        <v>86400</v>
      </c>
      <c r="G87" s="69">
        <f t="shared" si="12"/>
        <v>410400</v>
      </c>
      <c r="H87" s="34">
        <v>504000</v>
      </c>
      <c r="I87" s="34">
        <f t="shared" si="0"/>
        <v>-93600</v>
      </c>
      <c r="J87" s="35"/>
      <c r="K87" s="36"/>
      <c r="N87" s="17"/>
      <c r="O87" s="76"/>
      <c r="P87" s="76"/>
      <c r="Q87" s="76"/>
      <c r="R87" s="76"/>
      <c r="S87" s="76"/>
      <c r="T87" s="76"/>
      <c r="U87" s="76"/>
      <c r="V87" s="76"/>
      <c r="W87" s="76"/>
      <c r="X87" s="137"/>
      <c r="Y87" s="137"/>
      <c r="Z87" s="137"/>
      <c r="AA87" s="137"/>
      <c r="AB87" s="137"/>
      <c r="AC87" s="172">
        <v>0</v>
      </c>
      <c r="AD87" s="172">
        <v>0</v>
      </c>
      <c r="AE87" s="172">
        <v>0</v>
      </c>
      <c r="AF87" s="173">
        <v>0</v>
      </c>
      <c r="AG87" s="172">
        <v>0</v>
      </c>
      <c r="AH87" s="172">
        <v>0</v>
      </c>
      <c r="AI87" s="172">
        <v>0</v>
      </c>
      <c r="AJ87" s="172">
        <v>0</v>
      </c>
      <c r="AK87" s="172">
        <v>0</v>
      </c>
      <c r="AL87" s="174">
        <v>0</v>
      </c>
      <c r="AM87" s="172">
        <v>0.25</v>
      </c>
      <c r="AN87" s="172">
        <v>0.25</v>
      </c>
      <c r="AO87" s="172">
        <v>0.25</v>
      </c>
      <c r="AP87" s="172">
        <v>0.25</v>
      </c>
      <c r="AQ87" s="172">
        <v>0.25</v>
      </c>
      <c r="AR87" s="172">
        <v>0.25</v>
      </c>
      <c r="AS87" s="141"/>
      <c r="AW87" s="31">
        <f t="shared" si="13"/>
        <v>1.5</v>
      </c>
      <c r="AX87" s="18">
        <v>86400</v>
      </c>
      <c r="AY87" s="33">
        <f t="shared" si="14"/>
        <v>129600</v>
      </c>
    </row>
    <row r="88" spans="1:51" x14ac:dyDescent="0.25">
      <c r="A88" s="29"/>
      <c r="B88" s="37"/>
      <c r="C88" s="66" t="s">
        <v>68</v>
      </c>
      <c r="D88" s="66">
        <v>0.2</v>
      </c>
      <c r="E88" s="67">
        <v>8</v>
      </c>
      <c r="F88" s="68">
        <v>86400</v>
      </c>
      <c r="G88" s="69">
        <f t="shared" si="12"/>
        <v>138240</v>
      </c>
      <c r="H88" s="34">
        <v>357120</v>
      </c>
      <c r="I88" s="34">
        <f t="shared" si="0"/>
        <v>-218880</v>
      </c>
      <c r="J88" s="35"/>
      <c r="K88" s="36"/>
      <c r="N88" s="17"/>
      <c r="O88" s="76"/>
      <c r="P88" s="76"/>
      <c r="Q88" s="76"/>
      <c r="R88" s="76"/>
      <c r="S88" s="76"/>
      <c r="T88" s="76"/>
      <c r="U88" s="76"/>
      <c r="V88" s="76"/>
      <c r="W88" s="76"/>
      <c r="X88" s="137"/>
      <c r="Y88" s="137"/>
      <c r="Z88" s="137"/>
      <c r="AA88" s="137"/>
      <c r="AB88" s="137"/>
      <c r="AC88" s="172">
        <v>0</v>
      </c>
      <c r="AD88" s="172">
        <v>0</v>
      </c>
      <c r="AE88" s="172">
        <v>0</v>
      </c>
      <c r="AF88" s="173">
        <v>0</v>
      </c>
      <c r="AG88" s="172">
        <v>0</v>
      </c>
      <c r="AH88" s="172">
        <v>0</v>
      </c>
      <c r="AI88" s="172">
        <v>0</v>
      </c>
      <c r="AJ88" s="172">
        <v>0</v>
      </c>
      <c r="AK88" s="172">
        <v>0</v>
      </c>
      <c r="AL88" s="174">
        <v>0</v>
      </c>
      <c r="AM88" s="172">
        <v>0</v>
      </c>
      <c r="AN88" s="172">
        <v>0.2</v>
      </c>
      <c r="AO88" s="172">
        <v>0.2</v>
      </c>
      <c r="AP88" s="172">
        <v>0.2</v>
      </c>
      <c r="AQ88" s="172">
        <v>0.2</v>
      </c>
      <c r="AR88" s="172">
        <v>0.2</v>
      </c>
      <c r="AS88" s="141"/>
      <c r="AW88" s="31">
        <f t="shared" si="13"/>
        <v>1</v>
      </c>
      <c r="AX88" s="18">
        <v>86400</v>
      </c>
      <c r="AY88" s="33">
        <f t="shared" si="14"/>
        <v>86400</v>
      </c>
    </row>
    <row r="89" spans="1:51" x14ac:dyDescent="0.25">
      <c r="A89" s="29"/>
      <c r="B89" s="37"/>
      <c r="C89" s="419" t="s">
        <v>69</v>
      </c>
      <c r="D89" s="66">
        <v>0.25</v>
      </c>
      <c r="E89" s="67">
        <v>40</v>
      </c>
      <c r="F89" s="68">
        <v>86400</v>
      </c>
      <c r="G89" s="69">
        <f t="shared" si="12"/>
        <v>864000</v>
      </c>
      <c r="H89" s="34">
        <v>417600</v>
      </c>
      <c r="I89" s="34">
        <f t="shared" si="0"/>
        <v>446400</v>
      </c>
      <c r="J89" s="18"/>
      <c r="K89" s="36"/>
      <c r="N89" s="17"/>
      <c r="O89" s="76"/>
      <c r="P89" s="76"/>
      <c r="Q89" s="76"/>
      <c r="R89" s="76"/>
      <c r="S89" s="76"/>
      <c r="T89" s="76"/>
      <c r="U89" s="76"/>
      <c r="V89" s="76"/>
      <c r="W89" s="76"/>
      <c r="X89" s="137"/>
      <c r="Y89" s="137"/>
      <c r="Z89" s="137"/>
      <c r="AA89" s="137"/>
      <c r="AB89" s="137"/>
      <c r="AC89" s="172">
        <v>0</v>
      </c>
      <c r="AD89" s="172">
        <v>0</v>
      </c>
      <c r="AE89" s="172">
        <v>0</v>
      </c>
      <c r="AF89" s="173">
        <v>0</v>
      </c>
      <c r="AG89" s="172">
        <v>0</v>
      </c>
      <c r="AH89" s="172">
        <v>0</v>
      </c>
      <c r="AI89" s="172">
        <v>0</v>
      </c>
      <c r="AJ89" s="172">
        <v>0</v>
      </c>
      <c r="AK89" s="172">
        <v>0.25</v>
      </c>
      <c r="AL89" s="174">
        <v>0.25</v>
      </c>
      <c r="AM89" s="172">
        <v>0</v>
      </c>
      <c r="AN89" s="172">
        <v>0</v>
      </c>
      <c r="AO89" s="172">
        <v>0</v>
      </c>
      <c r="AP89" s="172">
        <v>0</v>
      </c>
      <c r="AQ89" s="172">
        <v>0</v>
      </c>
      <c r="AR89" s="172">
        <v>0</v>
      </c>
      <c r="AS89" s="141"/>
      <c r="AW89" s="31">
        <f t="shared" si="13"/>
        <v>0.5</v>
      </c>
      <c r="AX89" s="18">
        <v>86400</v>
      </c>
      <c r="AY89" s="33">
        <f t="shared" si="14"/>
        <v>43200</v>
      </c>
    </row>
    <row r="90" spans="1:51" x14ac:dyDescent="0.25">
      <c r="A90" s="29"/>
      <c r="B90" s="30"/>
      <c r="C90" s="66" t="s">
        <v>70</v>
      </c>
      <c r="D90" s="66">
        <v>0.15</v>
      </c>
      <c r="E90" s="67">
        <v>26</v>
      </c>
      <c r="F90" s="68">
        <v>86400</v>
      </c>
      <c r="G90" s="69">
        <f t="shared" si="12"/>
        <v>336960</v>
      </c>
      <c r="H90" s="34">
        <v>90720</v>
      </c>
      <c r="I90" s="34">
        <f t="shared" si="0"/>
        <v>246240</v>
      </c>
      <c r="J90" s="18"/>
      <c r="K90" s="36"/>
      <c r="N90" s="17"/>
      <c r="O90" s="76"/>
      <c r="P90" s="76"/>
      <c r="Q90" s="76"/>
      <c r="R90" s="76"/>
      <c r="S90" s="76"/>
      <c r="T90" s="76"/>
      <c r="U90" s="76"/>
      <c r="V90" s="76"/>
      <c r="W90" s="76"/>
      <c r="X90" s="137"/>
      <c r="Y90" s="137"/>
      <c r="Z90" s="137"/>
      <c r="AA90" s="137"/>
      <c r="AB90" s="137"/>
      <c r="AC90" s="172">
        <v>0.09</v>
      </c>
      <c r="AD90" s="172">
        <v>0.09</v>
      </c>
      <c r="AE90" s="172">
        <v>0.09</v>
      </c>
      <c r="AF90" s="173">
        <v>0.14000000000000001</v>
      </c>
      <c r="AG90" s="172">
        <v>0.14000000000000001</v>
      </c>
      <c r="AH90" s="172">
        <v>0.14000000000000001</v>
      </c>
      <c r="AI90" s="172">
        <v>0.14000000000000001</v>
      </c>
      <c r="AJ90" s="172">
        <v>0.14000000000000001</v>
      </c>
      <c r="AK90" s="172">
        <v>0.14000000000000001</v>
      </c>
      <c r="AL90" s="174">
        <v>0.14000000000000001</v>
      </c>
      <c r="AM90" s="172">
        <v>0.13</v>
      </c>
      <c r="AN90" s="172">
        <v>0.13</v>
      </c>
      <c r="AO90" s="172">
        <v>0.13</v>
      </c>
      <c r="AP90" s="172">
        <v>0.13</v>
      </c>
      <c r="AQ90" s="172">
        <v>0.13</v>
      </c>
      <c r="AR90" s="172">
        <v>0.13</v>
      </c>
      <c r="AS90" s="141"/>
      <c r="AW90" s="31">
        <f t="shared" si="13"/>
        <v>2.0299999999999994</v>
      </c>
      <c r="AX90" s="18">
        <v>86400</v>
      </c>
      <c r="AY90" s="33">
        <f t="shared" si="14"/>
        <v>175391.99999999994</v>
      </c>
    </row>
    <row r="91" spans="1:51" x14ac:dyDescent="0.25">
      <c r="A91" s="29"/>
      <c r="B91" s="30"/>
      <c r="C91" s="66" t="s">
        <v>71</v>
      </c>
      <c r="D91" s="66">
        <v>0.14000000000000001</v>
      </c>
      <c r="E91" s="67">
        <v>8</v>
      </c>
      <c r="F91" s="68">
        <v>86400</v>
      </c>
      <c r="G91" s="69">
        <f t="shared" si="12"/>
        <v>96768.000000000015</v>
      </c>
      <c r="H91" s="34">
        <v>120960</v>
      </c>
      <c r="I91" s="34">
        <f t="shared" si="0"/>
        <v>-24191.999999999985</v>
      </c>
      <c r="J91" s="35"/>
      <c r="K91" s="36"/>
      <c r="N91" s="17"/>
      <c r="O91" s="76"/>
      <c r="P91" s="76"/>
      <c r="Q91" s="76"/>
      <c r="R91" s="76"/>
      <c r="S91" s="76"/>
      <c r="T91" s="76"/>
      <c r="U91" s="76"/>
      <c r="V91" s="76"/>
      <c r="W91" s="76"/>
      <c r="X91" s="137"/>
      <c r="Y91" s="137"/>
      <c r="Z91" s="137"/>
      <c r="AA91" s="137"/>
      <c r="AB91" s="137"/>
      <c r="AC91" s="172">
        <v>0</v>
      </c>
      <c r="AD91" s="172">
        <v>0</v>
      </c>
      <c r="AE91" s="172">
        <v>0</v>
      </c>
      <c r="AF91" s="173">
        <v>0</v>
      </c>
      <c r="AG91" s="172">
        <v>0</v>
      </c>
      <c r="AH91" s="172">
        <v>0</v>
      </c>
      <c r="AI91" s="172">
        <v>0</v>
      </c>
      <c r="AJ91" s="172">
        <v>0</v>
      </c>
      <c r="AK91" s="172">
        <v>0</v>
      </c>
      <c r="AL91" s="174">
        <v>0</v>
      </c>
      <c r="AM91" s="172">
        <v>0</v>
      </c>
      <c r="AN91" s="172">
        <v>0</v>
      </c>
      <c r="AO91" s="172">
        <v>0</v>
      </c>
      <c r="AP91" s="172">
        <v>0</v>
      </c>
      <c r="AQ91" s="172">
        <v>0</v>
      </c>
      <c r="AR91" s="172">
        <v>0</v>
      </c>
      <c r="AS91" s="141"/>
      <c r="AW91" s="31">
        <f t="shared" si="13"/>
        <v>0</v>
      </c>
      <c r="AX91" s="18">
        <v>86400</v>
      </c>
      <c r="AY91" s="33">
        <f t="shared" si="14"/>
        <v>0</v>
      </c>
    </row>
    <row r="92" spans="1:51" x14ac:dyDescent="0.25">
      <c r="A92" s="29"/>
      <c r="B92" s="37"/>
      <c r="C92" s="66" t="s">
        <v>72</v>
      </c>
      <c r="D92" s="66">
        <v>0.1</v>
      </c>
      <c r="E92" s="67">
        <v>89</v>
      </c>
      <c r="F92" s="68">
        <v>86400</v>
      </c>
      <c r="G92" s="69">
        <f t="shared" si="12"/>
        <v>768960</v>
      </c>
      <c r="H92" s="34">
        <v>296640.00000000006</v>
      </c>
      <c r="I92" s="34">
        <f t="shared" si="0"/>
        <v>472319.99999999994</v>
      </c>
      <c r="J92" s="18"/>
      <c r="K92" s="36"/>
      <c r="N92" s="17"/>
      <c r="O92" s="76"/>
      <c r="P92" s="76"/>
      <c r="Q92" s="76"/>
      <c r="R92" s="76"/>
      <c r="S92" s="76"/>
      <c r="T92" s="76"/>
      <c r="U92" s="76"/>
      <c r="V92" s="76"/>
      <c r="W92" s="76"/>
      <c r="X92" s="137"/>
      <c r="Y92" s="137"/>
      <c r="Z92" s="137"/>
      <c r="AA92" s="137"/>
      <c r="AB92" s="137"/>
      <c r="AC92" s="172">
        <v>0.15</v>
      </c>
      <c r="AD92" s="172">
        <v>0.15</v>
      </c>
      <c r="AE92" s="172">
        <v>0.15</v>
      </c>
      <c r="AF92" s="173">
        <v>0.2</v>
      </c>
      <c r="AG92" s="172">
        <v>0.2</v>
      </c>
      <c r="AH92" s="172">
        <v>0.2</v>
      </c>
      <c r="AI92" s="172">
        <v>0.2</v>
      </c>
      <c r="AJ92" s="172">
        <v>0.2</v>
      </c>
      <c r="AK92" s="172">
        <v>0.2</v>
      </c>
      <c r="AL92" s="174">
        <v>0.2</v>
      </c>
      <c r="AM92" s="172">
        <v>0.15</v>
      </c>
      <c r="AN92" s="172">
        <v>0.15</v>
      </c>
      <c r="AO92" s="172">
        <v>0.15</v>
      </c>
      <c r="AP92" s="172">
        <v>0.15</v>
      </c>
      <c r="AQ92" s="172">
        <v>0.15</v>
      </c>
      <c r="AR92" s="172">
        <v>0.15</v>
      </c>
      <c r="AS92" s="141"/>
      <c r="AW92" s="31">
        <f t="shared" si="13"/>
        <v>2.7499999999999991</v>
      </c>
      <c r="AX92" s="18">
        <v>86400</v>
      </c>
      <c r="AY92" s="33">
        <f t="shared" si="14"/>
        <v>237599.99999999991</v>
      </c>
    </row>
    <row r="93" spans="1:51" x14ac:dyDescent="0.25">
      <c r="A93" s="29"/>
      <c r="B93" s="37"/>
      <c r="C93" s="18"/>
      <c r="D93" s="31"/>
      <c r="E93" s="18"/>
      <c r="F93" s="18"/>
      <c r="G93" s="70">
        <f>SUM(G57:G92)+G13+G14+G16+G17+G24+G25</f>
        <v>40507776</v>
      </c>
      <c r="H93" s="34"/>
      <c r="I93" s="34"/>
      <c r="J93" s="18"/>
      <c r="K93" s="36"/>
      <c r="L93" s="71">
        <v>43252</v>
      </c>
      <c r="M93" s="71">
        <v>43262</v>
      </c>
      <c r="N93" s="17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137"/>
      <c r="AA93" s="137"/>
      <c r="AB93" s="137"/>
      <c r="AC93" s="172"/>
      <c r="AD93" s="172"/>
      <c r="AE93" s="172"/>
      <c r="AF93" s="173"/>
      <c r="AG93" s="172"/>
      <c r="AH93" s="172"/>
      <c r="AI93" s="172"/>
      <c r="AJ93" s="172"/>
      <c r="AK93" s="172"/>
      <c r="AL93" s="174"/>
      <c r="AM93" s="172"/>
      <c r="AN93" s="172"/>
      <c r="AO93" s="172"/>
      <c r="AP93" s="172"/>
      <c r="AQ93" s="172"/>
      <c r="AR93" s="172"/>
      <c r="AS93" s="141"/>
      <c r="AW93" s="31"/>
    </row>
    <row r="94" spans="1:51" x14ac:dyDescent="0.25">
      <c r="A94" s="29"/>
      <c r="B94" s="37"/>
      <c r="C94" s="420" t="s">
        <v>73</v>
      </c>
      <c r="D94" s="144"/>
      <c r="E94" s="74">
        <v>89</v>
      </c>
      <c r="F94" s="72">
        <v>86400</v>
      </c>
      <c r="G94" s="75">
        <f>D94*E94*F94</f>
        <v>0</v>
      </c>
      <c r="H94" s="34">
        <v>0</v>
      </c>
      <c r="I94" s="34">
        <f t="shared" si="0"/>
        <v>0</v>
      </c>
      <c r="J94" s="18"/>
      <c r="K94" s="36"/>
      <c r="L94" s="76">
        <v>0</v>
      </c>
      <c r="M94" s="76">
        <v>0</v>
      </c>
      <c r="N94" s="17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137"/>
      <c r="AA94" s="137"/>
      <c r="AB94" s="137"/>
      <c r="AC94" s="172">
        <v>0</v>
      </c>
      <c r="AD94" s="172">
        <v>0</v>
      </c>
      <c r="AE94" s="172">
        <v>0</v>
      </c>
      <c r="AF94" s="173">
        <v>0</v>
      </c>
      <c r="AG94" s="172">
        <v>0</v>
      </c>
      <c r="AH94" s="172">
        <v>0</v>
      </c>
      <c r="AI94" s="172">
        <v>0</v>
      </c>
      <c r="AJ94" s="172">
        <v>0</v>
      </c>
      <c r="AK94" s="172">
        <v>0</v>
      </c>
      <c r="AL94" s="174">
        <v>0</v>
      </c>
      <c r="AM94" s="172">
        <v>0</v>
      </c>
      <c r="AN94" s="172">
        <v>0</v>
      </c>
      <c r="AO94" s="172">
        <v>0</v>
      </c>
      <c r="AP94" s="172">
        <v>0</v>
      </c>
      <c r="AQ94" s="172">
        <v>0</v>
      </c>
      <c r="AR94" s="172">
        <v>0</v>
      </c>
      <c r="AS94" s="141"/>
      <c r="AW94" s="31">
        <f t="shared" si="13"/>
        <v>0</v>
      </c>
      <c r="AX94" s="18">
        <v>86400</v>
      </c>
      <c r="AY94" s="33">
        <f t="shared" si="14"/>
        <v>0</v>
      </c>
    </row>
    <row r="95" spans="1:51" x14ac:dyDescent="0.25">
      <c r="A95" s="29"/>
      <c r="B95" s="37"/>
      <c r="C95" s="420" t="s">
        <v>74</v>
      </c>
      <c r="D95" s="144"/>
      <c r="E95" s="74">
        <v>89</v>
      </c>
      <c r="F95" s="72">
        <v>86400</v>
      </c>
      <c r="G95" s="75">
        <f t="shared" ref="G95:G148" si="15">D95*E95*F95</f>
        <v>0</v>
      </c>
      <c r="H95" s="34">
        <v>0</v>
      </c>
      <c r="I95" s="34">
        <f t="shared" ref="I95:I156" si="16">G95-H95</f>
        <v>0</v>
      </c>
      <c r="J95" s="18"/>
      <c r="K95" s="36"/>
      <c r="L95" s="76">
        <v>0</v>
      </c>
      <c r="M95" s="76">
        <v>0</v>
      </c>
      <c r="N95" s="17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137"/>
      <c r="AA95" s="137"/>
      <c r="AB95" s="137"/>
      <c r="AC95" s="172">
        <v>0</v>
      </c>
      <c r="AD95" s="172">
        <v>0</v>
      </c>
      <c r="AE95" s="172">
        <v>0</v>
      </c>
      <c r="AF95" s="173">
        <v>0</v>
      </c>
      <c r="AG95" s="172">
        <v>0</v>
      </c>
      <c r="AH95" s="172">
        <v>0</v>
      </c>
      <c r="AI95" s="172">
        <v>0</v>
      </c>
      <c r="AJ95" s="172">
        <v>0</v>
      </c>
      <c r="AK95" s="172">
        <v>0</v>
      </c>
      <c r="AL95" s="174">
        <v>0</v>
      </c>
      <c r="AM95" s="172">
        <v>0</v>
      </c>
      <c r="AN95" s="172">
        <v>0</v>
      </c>
      <c r="AO95" s="172">
        <v>0</v>
      </c>
      <c r="AP95" s="172">
        <v>0</v>
      </c>
      <c r="AQ95" s="172">
        <v>0</v>
      </c>
      <c r="AR95" s="172">
        <v>0</v>
      </c>
      <c r="AS95" s="141"/>
      <c r="AW95" s="31">
        <f t="shared" si="13"/>
        <v>0</v>
      </c>
      <c r="AX95" s="18">
        <v>86400</v>
      </c>
      <c r="AY95" s="33">
        <f t="shared" si="14"/>
        <v>0</v>
      </c>
    </row>
    <row r="96" spans="1:51" x14ac:dyDescent="0.25">
      <c r="A96" s="29"/>
      <c r="B96" s="37"/>
      <c r="C96" s="420" t="s">
        <v>75</v>
      </c>
      <c r="D96" s="144"/>
      <c r="E96" s="74">
        <v>89</v>
      </c>
      <c r="F96" s="72">
        <v>86400</v>
      </c>
      <c r="G96" s="75">
        <f t="shared" si="15"/>
        <v>0</v>
      </c>
      <c r="H96" s="34">
        <v>553727.99999999988</v>
      </c>
      <c r="I96" s="34">
        <f t="shared" si="16"/>
        <v>-553727.99999999988</v>
      </c>
      <c r="J96" s="18"/>
      <c r="K96" s="36"/>
      <c r="L96" s="76">
        <v>0.18</v>
      </c>
      <c r="M96" s="76">
        <v>0.18</v>
      </c>
      <c r="N96" s="17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137"/>
      <c r="AA96" s="137"/>
      <c r="AB96" s="137"/>
      <c r="AC96" s="172">
        <v>0.15</v>
      </c>
      <c r="AD96" s="172">
        <v>0.15</v>
      </c>
      <c r="AE96" s="172">
        <v>0.15</v>
      </c>
      <c r="AF96" s="173">
        <v>0.15</v>
      </c>
      <c r="AG96" s="172">
        <v>0.15</v>
      </c>
      <c r="AH96" s="172">
        <v>0.15</v>
      </c>
      <c r="AI96" s="172">
        <v>0.15</v>
      </c>
      <c r="AJ96" s="172">
        <v>0.15</v>
      </c>
      <c r="AK96" s="172">
        <v>0.15</v>
      </c>
      <c r="AL96" s="174">
        <v>0.15</v>
      </c>
      <c r="AM96" s="172">
        <v>0.15</v>
      </c>
      <c r="AN96" s="172">
        <v>0.15</v>
      </c>
      <c r="AO96" s="172">
        <v>0.15</v>
      </c>
      <c r="AP96" s="172">
        <v>0.15</v>
      </c>
      <c r="AQ96" s="172">
        <v>0.15</v>
      </c>
      <c r="AR96" s="172">
        <v>0.15</v>
      </c>
      <c r="AS96" s="141"/>
      <c r="AW96" s="31">
        <f t="shared" si="13"/>
        <v>2.3999999999999995</v>
      </c>
      <c r="AX96" s="18">
        <v>86400</v>
      </c>
      <c r="AY96" s="33">
        <f t="shared" si="14"/>
        <v>207359.99999999994</v>
      </c>
    </row>
    <row r="97" spans="1:51" x14ac:dyDescent="0.25">
      <c r="A97" s="29"/>
      <c r="B97" s="37"/>
      <c r="C97" s="420" t="s">
        <v>76</v>
      </c>
      <c r="D97" s="144"/>
      <c r="E97" s="74">
        <v>89</v>
      </c>
      <c r="F97" s="72">
        <v>86400</v>
      </c>
      <c r="G97" s="75">
        <f t="shared" si="15"/>
        <v>0</v>
      </c>
      <c r="H97" s="34">
        <v>444960</v>
      </c>
      <c r="I97" s="34">
        <f t="shared" si="16"/>
        <v>-444960</v>
      </c>
      <c r="J97" s="18"/>
      <c r="K97" s="36"/>
      <c r="L97" s="76">
        <v>0.15</v>
      </c>
      <c r="M97" s="76">
        <v>0.15</v>
      </c>
      <c r="N97" s="17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137"/>
      <c r="AA97" s="137"/>
      <c r="AB97" s="137"/>
      <c r="AC97" s="172">
        <v>0.2</v>
      </c>
      <c r="AD97" s="172">
        <v>0.2</v>
      </c>
      <c r="AE97" s="172">
        <v>0.2</v>
      </c>
      <c r="AF97" s="173">
        <v>0.2</v>
      </c>
      <c r="AG97" s="172">
        <v>0.2</v>
      </c>
      <c r="AH97" s="172">
        <v>0.2</v>
      </c>
      <c r="AI97" s="172">
        <v>0.2</v>
      </c>
      <c r="AJ97" s="172">
        <v>0.2</v>
      </c>
      <c r="AK97" s="172">
        <v>0.2</v>
      </c>
      <c r="AL97" s="174">
        <v>0.2</v>
      </c>
      <c r="AM97" s="172">
        <v>0.2</v>
      </c>
      <c r="AN97" s="172">
        <v>0.2</v>
      </c>
      <c r="AO97" s="172">
        <v>0.2</v>
      </c>
      <c r="AP97" s="172">
        <v>0.2</v>
      </c>
      <c r="AQ97" s="172">
        <v>0.2</v>
      </c>
      <c r="AR97" s="172">
        <v>0.2</v>
      </c>
      <c r="AS97" s="141"/>
      <c r="AW97" s="31">
        <f t="shared" si="13"/>
        <v>3.2000000000000006</v>
      </c>
      <c r="AX97" s="18">
        <v>86400</v>
      </c>
      <c r="AY97" s="33">
        <f t="shared" si="14"/>
        <v>276480.00000000006</v>
      </c>
    </row>
    <row r="98" spans="1:51" x14ac:dyDescent="0.25">
      <c r="A98" s="29"/>
      <c r="B98" s="37"/>
      <c r="C98" s="420" t="s">
        <v>77</v>
      </c>
      <c r="D98" s="144"/>
      <c r="E98" s="74">
        <v>89</v>
      </c>
      <c r="F98" s="72">
        <v>86400</v>
      </c>
      <c r="G98" s="75">
        <f t="shared" si="15"/>
        <v>0</v>
      </c>
      <c r="H98" s="34">
        <v>355968</v>
      </c>
      <c r="I98" s="34">
        <f t="shared" si="16"/>
        <v>-355968</v>
      </c>
      <c r="J98" s="18"/>
      <c r="K98" s="36"/>
      <c r="L98" s="76">
        <v>0.12</v>
      </c>
      <c r="M98" s="76">
        <v>0.12</v>
      </c>
      <c r="N98" s="17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137"/>
      <c r="AA98" s="137"/>
      <c r="AB98" s="137"/>
      <c r="AC98" s="172">
        <v>0.1</v>
      </c>
      <c r="AD98" s="172">
        <v>0.1</v>
      </c>
      <c r="AE98" s="172">
        <v>0.1</v>
      </c>
      <c r="AF98" s="173">
        <v>0.1</v>
      </c>
      <c r="AG98" s="172">
        <v>0.1</v>
      </c>
      <c r="AH98" s="172">
        <v>0.1</v>
      </c>
      <c r="AI98" s="172">
        <v>0.1</v>
      </c>
      <c r="AJ98" s="172">
        <v>0.1</v>
      </c>
      <c r="AK98" s="172">
        <v>0.1</v>
      </c>
      <c r="AL98" s="174">
        <v>0.1</v>
      </c>
      <c r="AM98" s="172">
        <v>0.1</v>
      </c>
      <c r="AN98" s="172">
        <v>0.1</v>
      </c>
      <c r="AO98" s="172">
        <v>0.1</v>
      </c>
      <c r="AP98" s="172">
        <v>0.1</v>
      </c>
      <c r="AQ98" s="172">
        <v>0.1</v>
      </c>
      <c r="AR98" s="172">
        <v>0.1</v>
      </c>
      <c r="AS98" s="141"/>
      <c r="AW98" s="31">
        <f t="shared" si="13"/>
        <v>1.6000000000000003</v>
      </c>
      <c r="AX98" s="18">
        <v>86400</v>
      </c>
      <c r="AY98" s="33">
        <f t="shared" si="14"/>
        <v>138240.00000000003</v>
      </c>
    </row>
    <row r="99" spans="1:51" x14ac:dyDescent="0.25">
      <c r="A99" s="29"/>
      <c r="B99" s="37"/>
      <c r="C99" s="420" t="s">
        <v>78</v>
      </c>
      <c r="D99" s="144"/>
      <c r="E99" s="74">
        <v>89</v>
      </c>
      <c r="F99" s="72">
        <v>86400</v>
      </c>
      <c r="G99" s="75">
        <f t="shared" si="15"/>
        <v>0</v>
      </c>
      <c r="H99" s="34">
        <v>533951.99999999988</v>
      </c>
      <c r="I99" s="34">
        <f t="shared" si="16"/>
        <v>-533951.99999999988</v>
      </c>
      <c r="J99" s="18"/>
      <c r="K99" s="36"/>
      <c r="L99" s="76">
        <v>0.18</v>
      </c>
      <c r="M99" s="76">
        <v>0.18</v>
      </c>
      <c r="N99" s="17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137"/>
      <c r="AA99" s="137"/>
      <c r="AB99" s="137"/>
      <c r="AC99" s="172">
        <v>0.2</v>
      </c>
      <c r="AD99" s="172">
        <v>0.2</v>
      </c>
      <c r="AE99" s="172">
        <v>0.2</v>
      </c>
      <c r="AF99" s="173">
        <v>0.2</v>
      </c>
      <c r="AG99" s="172">
        <v>0.2</v>
      </c>
      <c r="AH99" s="172">
        <v>0.2</v>
      </c>
      <c r="AI99" s="172">
        <v>0.2</v>
      </c>
      <c r="AJ99" s="172">
        <v>0.2</v>
      </c>
      <c r="AK99" s="172">
        <v>0.2</v>
      </c>
      <c r="AL99" s="174">
        <v>0.2</v>
      </c>
      <c r="AM99" s="172">
        <v>0.2</v>
      </c>
      <c r="AN99" s="172">
        <v>0.2</v>
      </c>
      <c r="AO99" s="172">
        <v>0.2</v>
      </c>
      <c r="AP99" s="172">
        <v>0.2</v>
      </c>
      <c r="AQ99" s="172">
        <v>0.2</v>
      </c>
      <c r="AR99" s="172">
        <v>0.2</v>
      </c>
      <c r="AS99" s="141"/>
      <c r="AW99" s="31">
        <f t="shared" si="13"/>
        <v>3.2000000000000006</v>
      </c>
      <c r="AX99" s="18">
        <v>86400</v>
      </c>
      <c r="AY99" s="33">
        <f t="shared" si="14"/>
        <v>276480.00000000006</v>
      </c>
    </row>
    <row r="100" spans="1:51" x14ac:dyDescent="0.25">
      <c r="A100" s="29"/>
      <c r="B100" s="37"/>
      <c r="C100" s="420" t="s">
        <v>79</v>
      </c>
      <c r="D100" s="144"/>
      <c r="E100" s="74">
        <v>89</v>
      </c>
      <c r="F100" s="72">
        <v>86400</v>
      </c>
      <c r="G100" s="75">
        <f t="shared" si="15"/>
        <v>0</v>
      </c>
      <c r="H100" s="34">
        <v>296639.99999999994</v>
      </c>
      <c r="I100" s="34">
        <f t="shared" si="16"/>
        <v>-296639.99999999994</v>
      </c>
      <c r="J100" s="18"/>
      <c r="K100" s="36"/>
      <c r="L100" s="76">
        <v>0.1</v>
      </c>
      <c r="M100" s="76">
        <v>0.1</v>
      </c>
      <c r="N100" s="17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137"/>
      <c r="AA100" s="137"/>
      <c r="AB100" s="137"/>
      <c r="AC100" s="172">
        <v>0.15</v>
      </c>
      <c r="AD100" s="172">
        <v>0.15</v>
      </c>
      <c r="AE100" s="172">
        <v>0.15</v>
      </c>
      <c r="AF100" s="173">
        <v>0.15</v>
      </c>
      <c r="AG100" s="172">
        <v>0.15</v>
      </c>
      <c r="AH100" s="172">
        <v>0.15</v>
      </c>
      <c r="AI100" s="172">
        <v>0.15</v>
      </c>
      <c r="AJ100" s="172">
        <v>0.15</v>
      </c>
      <c r="AK100" s="172">
        <v>0.15</v>
      </c>
      <c r="AL100" s="174">
        <v>0.15</v>
      </c>
      <c r="AM100" s="172">
        <v>0.15</v>
      </c>
      <c r="AN100" s="172">
        <v>0.15</v>
      </c>
      <c r="AO100" s="172">
        <v>0.15</v>
      </c>
      <c r="AP100" s="172">
        <v>0.15</v>
      </c>
      <c r="AQ100" s="172">
        <v>0.15</v>
      </c>
      <c r="AR100" s="172">
        <v>0.15</v>
      </c>
      <c r="AS100" s="141"/>
      <c r="AW100" s="31">
        <f t="shared" si="13"/>
        <v>2.3999999999999995</v>
      </c>
      <c r="AX100" s="18">
        <v>86400</v>
      </c>
      <c r="AY100" s="33">
        <f t="shared" si="14"/>
        <v>207359.99999999994</v>
      </c>
    </row>
    <row r="101" spans="1:51" x14ac:dyDescent="0.25">
      <c r="A101" s="29"/>
      <c r="B101" s="37"/>
      <c r="C101" s="420" t="s">
        <v>80</v>
      </c>
      <c r="D101" s="144"/>
      <c r="E101" s="74">
        <v>89</v>
      </c>
      <c r="F101" s="72">
        <v>86400</v>
      </c>
      <c r="G101" s="75">
        <f t="shared" si="15"/>
        <v>0</v>
      </c>
      <c r="H101" s="34">
        <v>444960</v>
      </c>
      <c r="I101" s="34">
        <f t="shared" si="16"/>
        <v>-444960</v>
      </c>
      <c r="J101" s="18"/>
      <c r="K101" s="36"/>
      <c r="L101" s="76">
        <v>0.15</v>
      </c>
      <c r="M101" s="76">
        <v>0.15</v>
      </c>
      <c r="N101" s="17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137"/>
      <c r="AA101" s="137"/>
      <c r="AB101" s="137"/>
      <c r="AC101" s="172">
        <v>0.2</v>
      </c>
      <c r="AD101" s="172">
        <v>0.2</v>
      </c>
      <c r="AE101" s="172">
        <v>0.2</v>
      </c>
      <c r="AF101" s="173">
        <v>0.2</v>
      </c>
      <c r="AG101" s="172">
        <v>0.2</v>
      </c>
      <c r="AH101" s="172">
        <v>0.2</v>
      </c>
      <c r="AI101" s="172">
        <v>0.2</v>
      </c>
      <c r="AJ101" s="172">
        <v>0.2</v>
      </c>
      <c r="AK101" s="172">
        <v>0.2</v>
      </c>
      <c r="AL101" s="174">
        <v>0.2</v>
      </c>
      <c r="AM101" s="172">
        <v>0.2</v>
      </c>
      <c r="AN101" s="172">
        <v>0.2</v>
      </c>
      <c r="AO101" s="172">
        <v>0.2</v>
      </c>
      <c r="AP101" s="172">
        <v>0.2</v>
      </c>
      <c r="AQ101" s="172">
        <v>0.2</v>
      </c>
      <c r="AR101" s="172">
        <v>0.2</v>
      </c>
      <c r="AS101" s="141"/>
      <c r="AW101" s="31">
        <f t="shared" si="13"/>
        <v>3.2000000000000006</v>
      </c>
      <c r="AX101" s="18">
        <v>86400</v>
      </c>
      <c r="AY101" s="33">
        <f t="shared" si="14"/>
        <v>276480.00000000006</v>
      </c>
    </row>
    <row r="102" spans="1:51" x14ac:dyDescent="0.25">
      <c r="A102" s="29"/>
      <c r="B102" s="37"/>
      <c r="C102" s="77" t="s">
        <v>81</v>
      </c>
      <c r="D102" s="145"/>
      <c r="E102" s="79">
        <v>89</v>
      </c>
      <c r="F102" s="77">
        <v>86400</v>
      </c>
      <c r="G102" s="80">
        <f t="shared" si="15"/>
        <v>0</v>
      </c>
      <c r="H102" s="34">
        <v>88992</v>
      </c>
      <c r="I102" s="34">
        <f t="shared" si="16"/>
        <v>-88992</v>
      </c>
      <c r="J102" s="18"/>
      <c r="K102" s="36"/>
      <c r="L102" s="76">
        <v>0.03</v>
      </c>
      <c r="M102" s="76">
        <v>0.03</v>
      </c>
      <c r="N102" s="17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137"/>
      <c r="AA102" s="137"/>
      <c r="AB102" s="137"/>
      <c r="AC102" s="172">
        <v>0.04</v>
      </c>
      <c r="AD102" s="172">
        <v>0.04</v>
      </c>
      <c r="AE102" s="172">
        <v>0.04</v>
      </c>
      <c r="AF102" s="173">
        <v>0.02</v>
      </c>
      <c r="AG102" s="172">
        <v>0.02</v>
      </c>
      <c r="AH102" s="172">
        <v>0.02</v>
      </c>
      <c r="AI102" s="172">
        <v>0.02</v>
      </c>
      <c r="AJ102" s="172">
        <v>0.02</v>
      </c>
      <c r="AK102" s="172">
        <v>0.02</v>
      </c>
      <c r="AL102" s="174">
        <v>0.02</v>
      </c>
      <c r="AM102" s="172">
        <v>0.02</v>
      </c>
      <c r="AN102" s="172">
        <v>0.02</v>
      </c>
      <c r="AO102" s="172">
        <v>0.02</v>
      </c>
      <c r="AP102" s="172">
        <v>0.02</v>
      </c>
      <c r="AQ102" s="172">
        <v>0.02</v>
      </c>
      <c r="AR102" s="172">
        <v>0.02</v>
      </c>
      <c r="AS102" s="141"/>
      <c r="AW102" s="31">
        <f t="shared" si="13"/>
        <v>0.38000000000000006</v>
      </c>
      <c r="AX102" s="18">
        <v>86400</v>
      </c>
      <c r="AY102" s="33">
        <f t="shared" si="14"/>
        <v>32832.000000000007</v>
      </c>
    </row>
    <row r="103" spans="1:51" x14ac:dyDescent="0.25">
      <c r="A103" s="29"/>
      <c r="B103" s="37"/>
      <c r="C103" s="77" t="s">
        <v>82</v>
      </c>
      <c r="D103" s="145"/>
      <c r="E103" s="79">
        <v>89</v>
      </c>
      <c r="F103" s="77">
        <v>86400</v>
      </c>
      <c r="G103" s="80">
        <f t="shared" si="15"/>
        <v>0</v>
      </c>
      <c r="H103" s="34">
        <v>148319.99999999997</v>
      </c>
      <c r="I103" s="34">
        <f t="shared" si="16"/>
        <v>-148319.99999999997</v>
      </c>
      <c r="J103" s="18"/>
      <c r="K103" s="36"/>
      <c r="L103" s="76">
        <v>0.05</v>
      </c>
      <c r="M103" s="76">
        <v>0.05</v>
      </c>
      <c r="N103" s="17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137"/>
      <c r="AA103" s="137"/>
      <c r="AB103" s="137"/>
      <c r="AC103" s="172">
        <v>0.04</v>
      </c>
      <c r="AD103" s="172">
        <v>0.04</v>
      </c>
      <c r="AE103" s="172">
        <v>0.04</v>
      </c>
      <c r="AF103" s="173">
        <v>0.04</v>
      </c>
      <c r="AG103" s="172">
        <v>0.04</v>
      </c>
      <c r="AH103" s="172">
        <v>0.04</v>
      </c>
      <c r="AI103" s="172">
        <v>0.04</v>
      </c>
      <c r="AJ103" s="172">
        <v>0.04</v>
      </c>
      <c r="AK103" s="172">
        <v>0.04</v>
      </c>
      <c r="AL103" s="174">
        <v>0.04</v>
      </c>
      <c r="AM103" s="172">
        <v>0.03</v>
      </c>
      <c r="AN103" s="172">
        <v>0.03</v>
      </c>
      <c r="AO103" s="172">
        <v>0.03</v>
      </c>
      <c r="AP103" s="172">
        <v>0.03</v>
      </c>
      <c r="AQ103" s="172">
        <v>0.03</v>
      </c>
      <c r="AR103" s="172">
        <v>0.03</v>
      </c>
      <c r="AS103" s="141"/>
      <c r="AW103" s="31">
        <f t="shared" si="13"/>
        <v>0.58000000000000007</v>
      </c>
      <c r="AX103" s="18">
        <v>86400</v>
      </c>
      <c r="AY103" s="33">
        <f t="shared" si="14"/>
        <v>50112.000000000007</v>
      </c>
    </row>
    <row r="104" spans="1:51" x14ac:dyDescent="0.25">
      <c r="A104" s="29"/>
      <c r="B104" s="37"/>
      <c r="C104" s="77" t="s">
        <v>83</v>
      </c>
      <c r="D104" s="145"/>
      <c r="E104" s="79">
        <v>89</v>
      </c>
      <c r="F104" s="77">
        <v>86400</v>
      </c>
      <c r="G104" s="80">
        <f t="shared" si="15"/>
        <v>0</v>
      </c>
      <c r="H104" s="34">
        <v>0</v>
      </c>
      <c r="I104" s="34">
        <f t="shared" si="16"/>
        <v>0</v>
      </c>
      <c r="J104" s="18"/>
      <c r="K104" s="36"/>
      <c r="L104" s="76">
        <v>0</v>
      </c>
      <c r="M104" s="76">
        <v>0</v>
      </c>
      <c r="N104" s="17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137"/>
      <c r="AA104" s="137"/>
      <c r="AB104" s="137"/>
      <c r="AC104" s="172">
        <v>0.03</v>
      </c>
      <c r="AD104" s="172">
        <v>0.03</v>
      </c>
      <c r="AE104" s="172">
        <v>0.03</v>
      </c>
      <c r="AF104" s="173">
        <v>0.03</v>
      </c>
      <c r="AG104" s="172">
        <v>0.03</v>
      </c>
      <c r="AH104" s="172">
        <v>0.03</v>
      </c>
      <c r="AI104" s="172">
        <v>0.03</v>
      </c>
      <c r="AJ104" s="172">
        <v>0.03</v>
      </c>
      <c r="AK104" s="172">
        <v>0.03</v>
      </c>
      <c r="AL104" s="174">
        <v>0.03</v>
      </c>
      <c r="AM104" s="172">
        <v>0.03</v>
      </c>
      <c r="AN104" s="172">
        <v>0.03</v>
      </c>
      <c r="AO104" s="172">
        <v>0.03</v>
      </c>
      <c r="AP104" s="172">
        <v>0.03</v>
      </c>
      <c r="AQ104" s="172">
        <v>0.03</v>
      </c>
      <c r="AR104" s="172">
        <v>0.03</v>
      </c>
      <c r="AS104" s="141"/>
      <c r="AW104" s="31">
        <f t="shared" si="13"/>
        <v>0.4800000000000002</v>
      </c>
      <c r="AX104" s="18">
        <v>86400</v>
      </c>
      <c r="AY104" s="33">
        <f t="shared" si="14"/>
        <v>41472.000000000015</v>
      </c>
    </row>
    <row r="105" spans="1:51" x14ac:dyDescent="0.25">
      <c r="A105" s="29"/>
      <c r="B105" s="37"/>
      <c r="C105" s="77" t="s">
        <v>84</v>
      </c>
      <c r="D105" s="145"/>
      <c r="E105" s="79">
        <v>89</v>
      </c>
      <c r="F105" s="77">
        <v>86400</v>
      </c>
      <c r="G105" s="80">
        <f t="shared" si="15"/>
        <v>0</v>
      </c>
      <c r="H105" s="34">
        <v>484512</v>
      </c>
      <c r="I105" s="34">
        <f t="shared" si="16"/>
        <v>-484512</v>
      </c>
      <c r="J105" s="18"/>
      <c r="K105" s="36"/>
      <c r="L105" s="76">
        <v>0.17</v>
      </c>
      <c r="M105" s="76">
        <v>0.17</v>
      </c>
      <c r="N105" s="17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137"/>
      <c r="AA105" s="137"/>
      <c r="AB105" s="137"/>
      <c r="AC105" s="172">
        <v>0.13</v>
      </c>
      <c r="AD105" s="172">
        <v>0.13</v>
      </c>
      <c r="AE105" s="172">
        <v>0.13</v>
      </c>
      <c r="AF105" s="173">
        <v>0.13</v>
      </c>
      <c r="AG105" s="172">
        <v>0.13</v>
      </c>
      <c r="AH105" s="172">
        <v>0.13</v>
      </c>
      <c r="AI105" s="172">
        <v>0.13</v>
      </c>
      <c r="AJ105" s="172">
        <v>0.13</v>
      </c>
      <c r="AK105" s="172">
        <v>0.13</v>
      </c>
      <c r="AL105" s="174">
        <v>0.13</v>
      </c>
      <c r="AM105" s="172">
        <v>0.13</v>
      </c>
      <c r="AN105" s="172">
        <v>0.13</v>
      </c>
      <c r="AO105" s="172">
        <v>0.13</v>
      </c>
      <c r="AP105" s="172">
        <v>0.13</v>
      </c>
      <c r="AQ105" s="172">
        <v>0.13</v>
      </c>
      <c r="AR105" s="172">
        <v>0.13</v>
      </c>
      <c r="AS105" s="141"/>
      <c r="AW105" s="31">
        <f t="shared" si="13"/>
        <v>2.0799999999999992</v>
      </c>
      <c r="AX105" s="18">
        <v>86400</v>
      </c>
      <c r="AY105" s="33">
        <f t="shared" si="14"/>
        <v>179711.99999999994</v>
      </c>
    </row>
    <row r="106" spans="1:51" x14ac:dyDescent="0.25">
      <c r="A106" s="29"/>
      <c r="B106" s="37"/>
      <c r="C106" s="77" t="s">
        <v>85</v>
      </c>
      <c r="D106" s="145"/>
      <c r="E106" s="79">
        <v>89</v>
      </c>
      <c r="F106" s="77">
        <v>86400</v>
      </c>
      <c r="G106" s="80">
        <f t="shared" si="15"/>
        <v>0</v>
      </c>
      <c r="H106" s="34">
        <v>118656</v>
      </c>
      <c r="I106" s="34">
        <f t="shared" si="16"/>
        <v>-118656</v>
      </c>
      <c r="J106" s="18"/>
      <c r="K106" s="36"/>
      <c r="L106" s="76">
        <v>0.04</v>
      </c>
      <c r="M106" s="76">
        <v>0.04</v>
      </c>
      <c r="N106" s="17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137"/>
      <c r="AA106" s="137"/>
      <c r="AB106" s="137"/>
      <c r="AC106" s="172">
        <v>0.05</v>
      </c>
      <c r="AD106" s="172">
        <v>0.05</v>
      </c>
      <c r="AE106" s="172">
        <v>0.05</v>
      </c>
      <c r="AF106" s="173">
        <v>0.05</v>
      </c>
      <c r="AG106" s="172">
        <v>0.05</v>
      </c>
      <c r="AH106" s="172">
        <v>0.05</v>
      </c>
      <c r="AI106" s="172">
        <v>0.05</v>
      </c>
      <c r="AJ106" s="172">
        <v>0.05</v>
      </c>
      <c r="AK106" s="172">
        <v>0.05</v>
      </c>
      <c r="AL106" s="174">
        <v>0.05</v>
      </c>
      <c r="AM106" s="172">
        <v>0.03</v>
      </c>
      <c r="AN106" s="172">
        <v>0.03</v>
      </c>
      <c r="AO106" s="172">
        <v>0.03</v>
      </c>
      <c r="AP106" s="172">
        <v>0.03</v>
      </c>
      <c r="AQ106" s="172">
        <v>0.03</v>
      </c>
      <c r="AR106" s="172">
        <v>0.03</v>
      </c>
      <c r="AS106" s="141"/>
      <c r="AW106" s="31">
        <f t="shared" si="13"/>
        <v>0.68</v>
      </c>
      <c r="AX106" s="18">
        <v>86400</v>
      </c>
      <c r="AY106" s="33">
        <f t="shared" si="14"/>
        <v>58752.000000000007</v>
      </c>
    </row>
    <row r="107" spans="1:51" x14ac:dyDescent="0.25">
      <c r="A107" s="29"/>
      <c r="B107" s="37"/>
      <c r="C107" s="77" t="s">
        <v>86</v>
      </c>
      <c r="D107" s="145"/>
      <c r="E107" s="79">
        <v>89</v>
      </c>
      <c r="F107" s="77">
        <v>86400</v>
      </c>
      <c r="G107" s="80">
        <f t="shared" si="15"/>
        <v>0</v>
      </c>
      <c r="H107" s="34">
        <v>118656</v>
      </c>
      <c r="I107" s="34">
        <f t="shared" si="16"/>
        <v>-118656</v>
      </c>
      <c r="J107" s="18"/>
      <c r="K107" s="36"/>
      <c r="L107" s="76">
        <v>0.04</v>
      </c>
      <c r="M107" s="76">
        <v>0.04</v>
      </c>
      <c r="N107" s="17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137"/>
      <c r="AA107" s="137"/>
      <c r="AB107" s="137"/>
      <c r="AC107" s="172">
        <v>0.04</v>
      </c>
      <c r="AD107" s="172">
        <v>0.04</v>
      </c>
      <c r="AE107" s="172">
        <v>0.04</v>
      </c>
      <c r="AF107" s="173">
        <v>0.04</v>
      </c>
      <c r="AG107" s="172">
        <v>0.04</v>
      </c>
      <c r="AH107" s="172">
        <v>0.04</v>
      </c>
      <c r="AI107" s="172">
        <v>0.04</v>
      </c>
      <c r="AJ107" s="172">
        <v>0.04</v>
      </c>
      <c r="AK107" s="172">
        <v>0.04</v>
      </c>
      <c r="AL107" s="174">
        <v>0.04</v>
      </c>
      <c r="AM107" s="172">
        <v>0.04</v>
      </c>
      <c r="AN107" s="172">
        <v>0.04</v>
      </c>
      <c r="AO107" s="172">
        <v>0.04</v>
      </c>
      <c r="AP107" s="172">
        <v>0.04</v>
      </c>
      <c r="AQ107" s="172">
        <v>0.04</v>
      </c>
      <c r="AR107" s="172">
        <v>0.04</v>
      </c>
      <c r="AS107" s="141"/>
      <c r="AW107" s="31">
        <f t="shared" si="13"/>
        <v>0.64</v>
      </c>
      <c r="AX107" s="18">
        <v>86400</v>
      </c>
      <c r="AY107" s="33">
        <f t="shared" si="14"/>
        <v>55296</v>
      </c>
    </row>
    <row r="108" spans="1:51" x14ac:dyDescent="0.25">
      <c r="A108" s="29"/>
      <c r="B108" s="37"/>
      <c r="C108" s="77" t="s">
        <v>87</v>
      </c>
      <c r="D108" s="145"/>
      <c r="E108" s="79">
        <v>89</v>
      </c>
      <c r="F108" s="77">
        <v>86400</v>
      </c>
      <c r="G108" s="80">
        <f t="shared" si="15"/>
        <v>0</v>
      </c>
      <c r="H108" s="34">
        <v>59328</v>
      </c>
      <c r="I108" s="34">
        <f t="shared" si="16"/>
        <v>-59328</v>
      </c>
      <c r="J108" s="18"/>
      <c r="K108" s="36"/>
      <c r="L108" s="76">
        <v>0.02</v>
      </c>
      <c r="M108" s="76">
        <v>0.02</v>
      </c>
      <c r="N108" s="17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137"/>
      <c r="AA108" s="137"/>
      <c r="AB108" s="137"/>
      <c r="AC108" s="172">
        <v>0.03</v>
      </c>
      <c r="AD108" s="172">
        <v>0.03</v>
      </c>
      <c r="AE108" s="172">
        <v>0.03</v>
      </c>
      <c r="AF108" s="173">
        <v>0.03</v>
      </c>
      <c r="AG108" s="172">
        <v>0.03</v>
      </c>
      <c r="AH108" s="172">
        <v>0.03</v>
      </c>
      <c r="AI108" s="172">
        <v>0.03</v>
      </c>
      <c r="AJ108" s="172">
        <v>0.03</v>
      </c>
      <c r="AK108" s="172">
        <v>0.03</v>
      </c>
      <c r="AL108" s="174">
        <v>0.03</v>
      </c>
      <c r="AM108" s="172">
        <v>0.03</v>
      </c>
      <c r="AN108" s="172">
        <v>0.03</v>
      </c>
      <c r="AO108" s="172">
        <v>0.03</v>
      </c>
      <c r="AP108" s="172">
        <v>0.03</v>
      </c>
      <c r="AQ108" s="172">
        <v>0.03</v>
      </c>
      <c r="AR108" s="172">
        <v>0.03</v>
      </c>
      <c r="AS108" s="141"/>
      <c r="AW108" s="31">
        <f t="shared" si="13"/>
        <v>0.4800000000000002</v>
      </c>
      <c r="AX108" s="18">
        <v>86400</v>
      </c>
      <c r="AY108" s="33">
        <f t="shared" si="14"/>
        <v>41472.000000000015</v>
      </c>
    </row>
    <row r="109" spans="1:51" x14ac:dyDescent="0.25">
      <c r="A109" s="29"/>
      <c r="B109" s="37"/>
      <c r="C109" s="77" t="s">
        <v>88</v>
      </c>
      <c r="D109" s="145"/>
      <c r="E109" s="79">
        <v>89</v>
      </c>
      <c r="F109" s="77">
        <v>86400</v>
      </c>
      <c r="G109" s="80">
        <f t="shared" si="15"/>
        <v>0</v>
      </c>
      <c r="H109" s="34">
        <v>88992</v>
      </c>
      <c r="I109" s="34">
        <f t="shared" si="16"/>
        <v>-88992</v>
      </c>
      <c r="J109" s="18"/>
      <c r="K109" s="36"/>
      <c r="L109" s="76">
        <v>0.03</v>
      </c>
      <c r="M109" s="76">
        <v>0.03</v>
      </c>
      <c r="N109" s="17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137"/>
      <c r="AA109" s="137"/>
      <c r="AB109" s="137"/>
      <c r="AC109" s="172">
        <v>0.04</v>
      </c>
      <c r="AD109" s="172">
        <v>0.04</v>
      </c>
      <c r="AE109" s="172">
        <v>0.04</v>
      </c>
      <c r="AF109" s="173">
        <v>0.04</v>
      </c>
      <c r="AG109" s="172">
        <v>0.04</v>
      </c>
      <c r="AH109" s="172">
        <v>0.04</v>
      </c>
      <c r="AI109" s="172">
        <v>0.04</v>
      </c>
      <c r="AJ109" s="172">
        <v>0.04</v>
      </c>
      <c r="AK109" s="172">
        <v>0.04</v>
      </c>
      <c r="AL109" s="174">
        <v>0.04</v>
      </c>
      <c r="AM109" s="172">
        <v>0.04</v>
      </c>
      <c r="AN109" s="172">
        <v>0.04</v>
      </c>
      <c r="AO109" s="172">
        <v>0.04</v>
      </c>
      <c r="AP109" s="172">
        <v>0.04</v>
      </c>
      <c r="AQ109" s="172">
        <v>0.04</v>
      </c>
      <c r="AR109" s="172">
        <v>0.04</v>
      </c>
      <c r="AS109" s="141"/>
      <c r="AW109" s="31">
        <f t="shared" si="13"/>
        <v>0.64</v>
      </c>
      <c r="AX109" s="18">
        <v>86400</v>
      </c>
      <c r="AY109" s="33">
        <f t="shared" si="14"/>
        <v>55296</v>
      </c>
    </row>
    <row r="110" spans="1:51" x14ac:dyDescent="0.25">
      <c r="A110" s="29"/>
      <c r="B110" s="37"/>
      <c r="C110" s="77" t="s">
        <v>89</v>
      </c>
      <c r="D110" s="145"/>
      <c r="E110" s="79">
        <v>89</v>
      </c>
      <c r="F110" s="77">
        <v>86400</v>
      </c>
      <c r="G110" s="80">
        <f t="shared" si="15"/>
        <v>0</v>
      </c>
      <c r="H110" s="34">
        <v>88992</v>
      </c>
      <c r="I110" s="34">
        <f t="shared" si="16"/>
        <v>-88992</v>
      </c>
      <c r="J110" s="18"/>
      <c r="K110" s="36"/>
      <c r="L110" s="76">
        <v>0.03</v>
      </c>
      <c r="M110" s="76">
        <v>0.03</v>
      </c>
      <c r="N110" s="17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137"/>
      <c r="AA110" s="137"/>
      <c r="AB110" s="137"/>
      <c r="AC110" s="172">
        <v>0.04</v>
      </c>
      <c r="AD110" s="172">
        <v>0.04</v>
      </c>
      <c r="AE110" s="172">
        <v>0.04</v>
      </c>
      <c r="AF110" s="173">
        <v>0.04</v>
      </c>
      <c r="AG110" s="172">
        <v>0.04</v>
      </c>
      <c r="AH110" s="172">
        <v>0.04</v>
      </c>
      <c r="AI110" s="172">
        <v>0.04</v>
      </c>
      <c r="AJ110" s="172">
        <v>0.04</v>
      </c>
      <c r="AK110" s="172">
        <v>0.04</v>
      </c>
      <c r="AL110" s="174">
        <v>0.04</v>
      </c>
      <c r="AM110" s="172">
        <v>0.04</v>
      </c>
      <c r="AN110" s="172">
        <v>0.04</v>
      </c>
      <c r="AO110" s="172">
        <v>0.04</v>
      </c>
      <c r="AP110" s="172">
        <v>0.04</v>
      </c>
      <c r="AQ110" s="172">
        <v>0.04</v>
      </c>
      <c r="AR110" s="172">
        <v>0.04</v>
      </c>
      <c r="AS110" s="141"/>
      <c r="AW110" s="31">
        <f t="shared" si="13"/>
        <v>0.64</v>
      </c>
      <c r="AX110" s="18">
        <v>86400</v>
      </c>
      <c r="AY110" s="33">
        <f t="shared" si="14"/>
        <v>55296</v>
      </c>
    </row>
    <row r="111" spans="1:51" x14ac:dyDescent="0.25">
      <c r="A111" s="29"/>
      <c r="B111" s="37"/>
      <c r="C111" s="77" t="s">
        <v>90</v>
      </c>
      <c r="D111" s="145"/>
      <c r="E111" s="79">
        <v>89</v>
      </c>
      <c r="F111" s="77">
        <v>86400</v>
      </c>
      <c r="G111" s="80">
        <f t="shared" si="15"/>
        <v>0</v>
      </c>
      <c r="H111" s="34">
        <v>0</v>
      </c>
      <c r="I111" s="34">
        <f t="shared" si="16"/>
        <v>0</v>
      </c>
      <c r="J111" s="18"/>
      <c r="K111" s="36"/>
      <c r="L111" s="76">
        <v>0</v>
      </c>
      <c r="M111" s="76">
        <v>0</v>
      </c>
      <c r="N111" s="17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137"/>
      <c r="AA111" s="137"/>
      <c r="AB111" s="137"/>
      <c r="AC111" s="172">
        <v>0.03</v>
      </c>
      <c r="AD111" s="172">
        <v>0.03</v>
      </c>
      <c r="AE111" s="172">
        <v>0.03</v>
      </c>
      <c r="AF111" s="173">
        <v>0.03</v>
      </c>
      <c r="AG111" s="172">
        <v>0.03</v>
      </c>
      <c r="AH111" s="172">
        <v>0.03</v>
      </c>
      <c r="AI111" s="172">
        <v>0.03</v>
      </c>
      <c r="AJ111" s="172">
        <v>0.03</v>
      </c>
      <c r="AK111" s="172">
        <v>0.03</v>
      </c>
      <c r="AL111" s="174">
        <v>0.03</v>
      </c>
      <c r="AM111" s="172">
        <v>0.03</v>
      </c>
      <c r="AN111" s="172">
        <v>0.03</v>
      </c>
      <c r="AO111" s="172">
        <v>0.03</v>
      </c>
      <c r="AP111" s="172">
        <v>0.03</v>
      </c>
      <c r="AQ111" s="172">
        <v>0.03</v>
      </c>
      <c r="AR111" s="172">
        <v>0.03</v>
      </c>
      <c r="AS111" s="141"/>
      <c r="AW111" s="31">
        <f t="shared" si="13"/>
        <v>0.4800000000000002</v>
      </c>
      <c r="AX111" s="18">
        <v>86400</v>
      </c>
      <c r="AY111" s="33">
        <f t="shared" si="14"/>
        <v>41472.000000000015</v>
      </c>
    </row>
    <row r="112" spans="1:51" x14ac:dyDescent="0.25">
      <c r="A112" s="29"/>
      <c r="B112" s="37"/>
      <c r="C112" s="77" t="s">
        <v>91</v>
      </c>
      <c r="D112" s="145"/>
      <c r="E112" s="79">
        <v>89</v>
      </c>
      <c r="F112" s="77">
        <v>86400</v>
      </c>
      <c r="G112" s="80">
        <f t="shared" si="15"/>
        <v>0</v>
      </c>
      <c r="H112" s="34">
        <v>59328</v>
      </c>
      <c r="I112" s="34">
        <f t="shared" si="16"/>
        <v>-59328</v>
      </c>
      <c r="J112" s="18"/>
      <c r="K112" s="36"/>
      <c r="L112" s="76">
        <v>0.02</v>
      </c>
      <c r="M112" s="76">
        <v>0.02</v>
      </c>
      <c r="N112" s="17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137"/>
      <c r="AA112" s="137"/>
      <c r="AB112" s="137"/>
      <c r="AC112" s="172">
        <v>0.03</v>
      </c>
      <c r="AD112" s="172">
        <v>0.03</v>
      </c>
      <c r="AE112" s="172">
        <v>0.03</v>
      </c>
      <c r="AF112" s="173">
        <v>0.03</v>
      </c>
      <c r="AG112" s="172">
        <v>0.03</v>
      </c>
      <c r="AH112" s="172">
        <v>0.03</v>
      </c>
      <c r="AI112" s="172">
        <v>0.03</v>
      </c>
      <c r="AJ112" s="172">
        <v>0.03</v>
      </c>
      <c r="AK112" s="172">
        <v>0.03</v>
      </c>
      <c r="AL112" s="174">
        <v>0.03</v>
      </c>
      <c r="AM112" s="172">
        <v>0.03</v>
      </c>
      <c r="AN112" s="172">
        <v>0.03</v>
      </c>
      <c r="AO112" s="172">
        <v>0.03</v>
      </c>
      <c r="AP112" s="172">
        <v>0.03</v>
      </c>
      <c r="AQ112" s="172">
        <v>0.03</v>
      </c>
      <c r="AR112" s="172">
        <v>0.03</v>
      </c>
      <c r="AS112" s="141"/>
      <c r="AW112" s="31">
        <f t="shared" si="13"/>
        <v>0.4800000000000002</v>
      </c>
      <c r="AX112" s="18">
        <v>86400</v>
      </c>
      <c r="AY112" s="33">
        <f t="shared" si="14"/>
        <v>41472.000000000015</v>
      </c>
    </row>
    <row r="113" spans="1:51" x14ac:dyDescent="0.25">
      <c r="A113" s="29"/>
      <c r="B113" s="37"/>
      <c r="C113" s="77" t="s">
        <v>92</v>
      </c>
      <c r="D113" s="145"/>
      <c r="E113" s="79">
        <v>89</v>
      </c>
      <c r="F113" s="77">
        <v>86400</v>
      </c>
      <c r="G113" s="80">
        <f t="shared" si="15"/>
        <v>0</v>
      </c>
      <c r="H113" s="34">
        <v>355968</v>
      </c>
      <c r="I113" s="34">
        <f t="shared" si="16"/>
        <v>-355968</v>
      </c>
      <c r="J113" s="18"/>
      <c r="K113" s="36"/>
      <c r="L113" s="76">
        <v>0.12</v>
      </c>
      <c r="M113" s="76">
        <v>0.12</v>
      </c>
      <c r="N113" s="17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137"/>
      <c r="AA113" s="137"/>
      <c r="AB113" s="137"/>
      <c r="AC113" s="172">
        <v>0.1</v>
      </c>
      <c r="AD113" s="172">
        <v>0.1</v>
      </c>
      <c r="AE113" s="172">
        <v>0.1</v>
      </c>
      <c r="AF113" s="173">
        <v>0.1</v>
      </c>
      <c r="AG113" s="172">
        <v>0.1</v>
      </c>
      <c r="AH113" s="172">
        <v>0.1</v>
      </c>
      <c r="AI113" s="172">
        <v>0.1</v>
      </c>
      <c r="AJ113" s="172">
        <v>0.1</v>
      </c>
      <c r="AK113" s="172">
        <v>0.1</v>
      </c>
      <c r="AL113" s="174">
        <v>0.1</v>
      </c>
      <c r="AM113" s="172">
        <v>0.1</v>
      </c>
      <c r="AN113" s="172">
        <v>0.1</v>
      </c>
      <c r="AO113" s="172">
        <v>0.1</v>
      </c>
      <c r="AP113" s="172">
        <v>0.1</v>
      </c>
      <c r="AQ113" s="172">
        <v>0.1</v>
      </c>
      <c r="AR113" s="172">
        <v>0.1</v>
      </c>
      <c r="AS113" s="141"/>
      <c r="AW113" s="31">
        <f t="shared" si="13"/>
        <v>1.6000000000000003</v>
      </c>
      <c r="AX113" s="18">
        <v>86400</v>
      </c>
      <c r="AY113" s="33">
        <f t="shared" si="14"/>
        <v>138240.00000000003</v>
      </c>
    </row>
    <row r="114" spans="1:51" x14ac:dyDescent="0.25">
      <c r="A114" s="29"/>
      <c r="B114" s="37"/>
      <c r="C114" s="77" t="s">
        <v>93</v>
      </c>
      <c r="D114" s="145"/>
      <c r="E114" s="79">
        <v>89</v>
      </c>
      <c r="F114" s="77">
        <v>86400</v>
      </c>
      <c r="G114" s="80">
        <f t="shared" si="15"/>
        <v>0</v>
      </c>
      <c r="H114" s="34">
        <v>14832</v>
      </c>
      <c r="I114" s="34">
        <f t="shared" si="16"/>
        <v>-14832</v>
      </c>
      <c r="J114" s="18"/>
      <c r="K114" s="36"/>
      <c r="L114" s="76">
        <v>5.0000000000000001E-3</v>
      </c>
      <c r="M114" s="76">
        <v>5.0000000000000001E-3</v>
      </c>
      <c r="N114" s="17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137"/>
      <c r="AA114" s="137"/>
      <c r="AB114" s="137"/>
      <c r="AC114" s="172">
        <v>0.02</v>
      </c>
      <c r="AD114" s="172">
        <v>0.02</v>
      </c>
      <c r="AE114" s="172">
        <v>0.02</v>
      </c>
      <c r="AF114" s="173">
        <v>0.02</v>
      </c>
      <c r="AG114" s="172">
        <v>0.02</v>
      </c>
      <c r="AH114" s="172">
        <v>0.02</v>
      </c>
      <c r="AI114" s="172">
        <v>0.02</v>
      </c>
      <c r="AJ114" s="172">
        <v>0.02</v>
      </c>
      <c r="AK114" s="172">
        <v>0.02</v>
      </c>
      <c r="AL114" s="174">
        <v>0.02</v>
      </c>
      <c r="AM114" s="172">
        <v>0.02</v>
      </c>
      <c r="AN114" s="172">
        <v>0.02</v>
      </c>
      <c r="AO114" s="172">
        <v>0.02</v>
      </c>
      <c r="AP114" s="172">
        <v>0.02</v>
      </c>
      <c r="AQ114" s="172">
        <v>0.02</v>
      </c>
      <c r="AR114" s="172">
        <v>0.02</v>
      </c>
      <c r="AS114" s="141"/>
      <c r="AW114" s="31">
        <f t="shared" si="13"/>
        <v>0.32</v>
      </c>
      <c r="AX114" s="18">
        <v>86400</v>
      </c>
      <c r="AY114" s="33">
        <f t="shared" si="14"/>
        <v>27648</v>
      </c>
    </row>
    <row r="115" spans="1:51" x14ac:dyDescent="0.25">
      <c r="A115" s="29"/>
      <c r="B115" s="37"/>
      <c r="C115" s="77" t="s">
        <v>94</v>
      </c>
      <c r="D115" s="145"/>
      <c r="E115" s="79">
        <v>89</v>
      </c>
      <c r="F115" s="77">
        <v>86400</v>
      </c>
      <c r="G115" s="80">
        <f t="shared" si="15"/>
        <v>0</v>
      </c>
      <c r="H115" s="34">
        <v>44496</v>
      </c>
      <c r="I115" s="34">
        <f t="shared" si="16"/>
        <v>-44496</v>
      </c>
      <c r="J115" s="18"/>
      <c r="K115" s="36"/>
      <c r="L115" s="76">
        <v>1.4999999999999999E-2</v>
      </c>
      <c r="M115" s="76">
        <v>1.4999999999999999E-2</v>
      </c>
      <c r="N115" s="17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137"/>
      <c r="AA115" s="137"/>
      <c r="AB115" s="137"/>
      <c r="AC115" s="172">
        <v>0.02</v>
      </c>
      <c r="AD115" s="172">
        <v>0.02</v>
      </c>
      <c r="AE115" s="172">
        <v>0.02</v>
      </c>
      <c r="AF115" s="173">
        <v>0.02</v>
      </c>
      <c r="AG115" s="172">
        <v>0.02</v>
      </c>
      <c r="AH115" s="172">
        <v>0.02</v>
      </c>
      <c r="AI115" s="172">
        <v>0.02</v>
      </c>
      <c r="AJ115" s="172">
        <v>0.02</v>
      </c>
      <c r="AK115" s="172">
        <v>0.02</v>
      </c>
      <c r="AL115" s="174">
        <v>0.02</v>
      </c>
      <c r="AM115" s="172">
        <v>0.02</v>
      </c>
      <c r="AN115" s="172">
        <v>0.02</v>
      </c>
      <c r="AO115" s="172">
        <v>0.02</v>
      </c>
      <c r="AP115" s="172">
        <v>0.02</v>
      </c>
      <c r="AQ115" s="172">
        <v>0.02</v>
      </c>
      <c r="AR115" s="172">
        <v>0.02</v>
      </c>
      <c r="AS115" s="141"/>
      <c r="AW115" s="31">
        <f t="shared" si="13"/>
        <v>0.32</v>
      </c>
      <c r="AX115" s="18">
        <v>86400</v>
      </c>
      <c r="AY115" s="33">
        <f t="shared" si="14"/>
        <v>27648</v>
      </c>
    </row>
    <row r="116" spans="1:51" x14ac:dyDescent="0.25">
      <c r="A116" s="29"/>
      <c r="B116" s="37"/>
      <c r="C116" s="77" t="s">
        <v>95</v>
      </c>
      <c r="D116" s="145"/>
      <c r="E116" s="79">
        <v>89</v>
      </c>
      <c r="F116" s="77">
        <v>86400</v>
      </c>
      <c r="G116" s="80">
        <f t="shared" si="15"/>
        <v>0</v>
      </c>
      <c r="H116" s="34">
        <v>59328</v>
      </c>
      <c r="I116" s="34">
        <f t="shared" si="16"/>
        <v>-59328</v>
      </c>
      <c r="J116" s="18"/>
      <c r="K116" s="36"/>
      <c r="L116" s="76">
        <v>0.02</v>
      </c>
      <c r="M116" s="76">
        <v>0.02</v>
      </c>
      <c r="N116" s="17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137"/>
      <c r="AA116" s="137"/>
      <c r="AB116" s="137"/>
      <c r="AC116" s="172">
        <v>0.03</v>
      </c>
      <c r="AD116" s="172">
        <v>0.03</v>
      </c>
      <c r="AE116" s="172">
        <v>0.03</v>
      </c>
      <c r="AF116" s="173">
        <v>0.03</v>
      </c>
      <c r="AG116" s="172">
        <v>0.03</v>
      </c>
      <c r="AH116" s="172">
        <v>0.03</v>
      </c>
      <c r="AI116" s="172">
        <v>0.03</v>
      </c>
      <c r="AJ116" s="172">
        <v>0.03</v>
      </c>
      <c r="AK116" s="172">
        <v>0.03</v>
      </c>
      <c r="AL116" s="174">
        <v>0.03</v>
      </c>
      <c r="AM116" s="172">
        <v>0.03</v>
      </c>
      <c r="AN116" s="172">
        <v>0.03</v>
      </c>
      <c r="AO116" s="172">
        <v>0.03</v>
      </c>
      <c r="AP116" s="172">
        <v>0.03</v>
      </c>
      <c r="AQ116" s="172">
        <v>0.03</v>
      </c>
      <c r="AR116" s="172">
        <v>0.03</v>
      </c>
      <c r="AS116" s="141"/>
      <c r="AW116" s="31">
        <f t="shared" si="13"/>
        <v>0.4800000000000002</v>
      </c>
      <c r="AX116" s="18">
        <v>86400</v>
      </c>
      <c r="AY116" s="33">
        <f t="shared" si="14"/>
        <v>41472.000000000015</v>
      </c>
    </row>
    <row r="117" spans="1:51" x14ac:dyDescent="0.25">
      <c r="A117" s="29"/>
      <c r="B117" s="37"/>
      <c r="C117" s="77" t="s">
        <v>96</v>
      </c>
      <c r="D117" s="145"/>
      <c r="E117" s="79">
        <v>89</v>
      </c>
      <c r="F117" s="77">
        <v>86400</v>
      </c>
      <c r="G117" s="80">
        <f t="shared" si="15"/>
        <v>0</v>
      </c>
      <c r="H117" s="34">
        <v>44496</v>
      </c>
      <c r="I117" s="34">
        <f t="shared" si="16"/>
        <v>-44496</v>
      </c>
      <c r="J117" s="18"/>
      <c r="K117" s="36"/>
      <c r="L117" s="76">
        <v>1.4999999999999999E-2</v>
      </c>
      <c r="M117" s="76">
        <v>1.4999999999999999E-2</v>
      </c>
      <c r="N117" s="17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137"/>
      <c r="AA117" s="137"/>
      <c r="AB117" s="137"/>
      <c r="AC117" s="172">
        <v>0.02</v>
      </c>
      <c r="AD117" s="172">
        <v>0.02</v>
      </c>
      <c r="AE117" s="172">
        <v>0.02</v>
      </c>
      <c r="AF117" s="173">
        <v>0.02</v>
      </c>
      <c r="AG117" s="172">
        <v>0.02</v>
      </c>
      <c r="AH117" s="172">
        <v>0.02</v>
      </c>
      <c r="AI117" s="172">
        <v>0.02</v>
      </c>
      <c r="AJ117" s="172">
        <v>0.02</v>
      </c>
      <c r="AK117" s="172">
        <v>0.02</v>
      </c>
      <c r="AL117" s="174">
        <v>0.02</v>
      </c>
      <c r="AM117" s="172">
        <v>0.02</v>
      </c>
      <c r="AN117" s="172">
        <v>0.02</v>
      </c>
      <c r="AO117" s="172">
        <v>0.02</v>
      </c>
      <c r="AP117" s="172">
        <v>0.02</v>
      </c>
      <c r="AQ117" s="172">
        <v>0.02</v>
      </c>
      <c r="AR117" s="172">
        <v>0.02</v>
      </c>
      <c r="AS117" s="141"/>
      <c r="AW117" s="31">
        <f t="shared" si="13"/>
        <v>0.32</v>
      </c>
      <c r="AX117" s="18">
        <v>86400</v>
      </c>
      <c r="AY117" s="33">
        <f t="shared" si="14"/>
        <v>27648</v>
      </c>
    </row>
    <row r="118" spans="1:51" x14ac:dyDescent="0.25">
      <c r="A118" s="29"/>
      <c r="B118" s="37"/>
      <c r="C118" s="77" t="s">
        <v>97</v>
      </c>
      <c r="D118" s="145"/>
      <c r="E118" s="79">
        <v>89</v>
      </c>
      <c r="F118" s="77">
        <v>86400</v>
      </c>
      <c r="G118" s="80">
        <f t="shared" si="15"/>
        <v>0</v>
      </c>
      <c r="H118" s="34">
        <v>444960</v>
      </c>
      <c r="I118" s="34">
        <f t="shared" si="16"/>
        <v>-444960</v>
      </c>
      <c r="J118" s="18"/>
      <c r="K118" s="36"/>
      <c r="L118" s="76">
        <v>0.15</v>
      </c>
      <c r="M118" s="76">
        <v>0.15</v>
      </c>
      <c r="N118" s="17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137"/>
      <c r="AA118" s="137"/>
      <c r="AB118" s="137"/>
      <c r="AC118" s="172">
        <v>0.14000000000000001</v>
      </c>
      <c r="AD118" s="172">
        <v>0.14000000000000001</v>
      </c>
      <c r="AE118" s="172">
        <v>0.14000000000000001</v>
      </c>
      <c r="AF118" s="173">
        <v>0.14000000000000001</v>
      </c>
      <c r="AG118" s="172">
        <v>0.14000000000000001</v>
      </c>
      <c r="AH118" s="172">
        <v>0.14000000000000001</v>
      </c>
      <c r="AI118" s="172">
        <v>0.14000000000000001</v>
      </c>
      <c r="AJ118" s="172">
        <v>0.14000000000000001</v>
      </c>
      <c r="AK118" s="172">
        <v>0.14000000000000001</v>
      </c>
      <c r="AL118" s="174">
        <v>0.14000000000000001</v>
      </c>
      <c r="AM118" s="172">
        <v>0.14000000000000001</v>
      </c>
      <c r="AN118" s="172">
        <v>0.14000000000000001</v>
      </c>
      <c r="AO118" s="172">
        <v>0.14000000000000001</v>
      </c>
      <c r="AP118" s="172">
        <v>0.14000000000000001</v>
      </c>
      <c r="AQ118" s="172">
        <v>0.14000000000000001</v>
      </c>
      <c r="AR118" s="172">
        <v>0.14000000000000001</v>
      </c>
      <c r="AS118" s="141"/>
      <c r="AW118" s="31">
        <f t="shared" si="13"/>
        <v>2.2400000000000011</v>
      </c>
      <c r="AX118" s="18">
        <v>86400</v>
      </c>
      <c r="AY118" s="33">
        <f t="shared" si="14"/>
        <v>193536.00000000009</v>
      </c>
    </row>
    <row r="119" spans="1:51" x14ac:dyDescent="0.25">
      <c r="A119" s="29"/>
      <c r="B119" s="37"/>
      <c r="C119" s="77" t="s">
        <v>98</v>
      </c>
      <c r="D119" s="145"/>
      <c r="E119" s="79">
        <v>89</v>
      </c>
      <c r="F119" s="77">
        <v>86400</v>
      </c>
      <c r="G119" s="80">
        <f t="shared" si="15"/>
        <v>0</v>
      </c>
      <c r="H119" s="34">
        <v>59328</v>
      </c>
      <c r="I119" s="34">
        <f t="shared" si="16"/>
        <v>-59328</v>
      </c>
      <c r="J119" s="18"/>
      <c r="K119" s="36"/>
      <c r="L119" s="76">
        <v>0.02</v>
      </c>
      <c r="M119" s="76">
        <v>0.02</v>
      </c>
      <c r="N119" s="17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137"/>
      <c r="AA119" s="137"/>
      <c r="AB119" s="137"/>
      <c r="AC119" s="172">
        <v>0.02</v>
      </c>
      <c r="AD119" s="172">
        <v>0.02</v>
      </c>
      <c r="AE119" s="172">
        <v>0.02</v>
      </c>
      <c r="AF119" s="173">
        <v>0.02</v>
      </c>
      <c r="AG119" s="172">
        <v>0.02</v>
      </c>
      <c r="AH119" s="172">
        <v>0.02</v>
      </c>
      <c r="AI119" s="172">
        <v>0.02</v>
      </c>
      <c r="AJ119" s="172">
        <v>0.02</v>
      </c>
      <c r="AK119" s="172">
        <v>0.02</v>
      </c>
      <c r="AL119" s="174">
        <v>0.02</v>
      </c>
      <c r="AM119" s="172">
        <v>0.02</v>
      </c>
      <c r="AN119" s="172">
        <v>0.02</v>
      </c>
      <c r="AO119" s="172">
        <v>0.02</v>
      </c>
      <c r="AP119" s="172">
        <v>0.02</v>
      </c>
      <c r="AQ119" s="172">
        <v>0.02</v>
      </c>
      <c r="AR119" s="172">
        <v>0.02</v>
      </c>
      <c r="AS119" s="141"/>
      <c r="AW119" s="31">
        <f t="shared" si="13"/>
        <v>0.32</v>
      </c>
      <c r="AX119" s="18">
        <v>86400</v>
      </c>
      <c r="AY119" s="33">
        <f t="shared" si="14"/>
        <v>27648</v>
      </c>
    </row>
    <row r="120" spans="1:51" x14ac:dyDescent="0.25">
      <c r="A120" s="29"/>
      <c r="B120" s="37"/>
      <c r="C120" s="77" t="s">
        <v>99</v>
      </c>
      <c r="D120" s="145"/>
      <c r="E120" s="79">
        <v>89</v>
      </c>
      <c r="F120" s="77">
        <v>86400</v>
      </c>
      <c r="G120" s="80">
        <f t="shared" si="15"/>
        <v>0</v>
      </c>
      <c r="H120" s="34">
        <v>593279.99999999988</v>
      </c>
      <c r="I120" s="34">
        <f t="shared" si="16"/>
        <v>-593279.99999999988</v>
      </c>
      <c r="J120" s="18"/>
      <c r="K120" s="36"/>
      <c r="L120" s="76">
        <v>0.2</v>
      </c>
      <c r="M120" s="76">
        <v>0.2</v>
      </c>
      <c r="N120" s="17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137"/>
      <c r="AA120" s="137"/>
      <c r="AB120" s="137"/>
      <c r="AC120" s="172">
        <v>0.25</v>
      </c>
      <c r="AD120" s="172">
        <v>0.25</v>
      </c>
      <c r="AE120" s="172">
        <v>0.25</v>
      </c>
      <c r="AF120" s="173">
        <v>0.25</v>
      </c>
      <c r="AG120" s="172">
        <v>0.25</v>
      </c>
      <c r="AH120" s="172">
        <v>0.25</v>
      </c>
      <c r="AI120" s="172">
        <v>0.25</v>
      </c>
      <c r="AJ120" s="172">
        <v>0.25</v>
      </c>
      <c r="AK120" s="172">
        <v>0.25</v>
      </c>
      <c r="AL120" s="174">
        <v>0.25</v>
      </c>
      <c r="AM120" s="172">
        <v>0.25</v>
      </c>
      <c r="AN120" s="172">
        <v>0.25</v>
      </c>
      <c r="AO120" s="172">
        <v>0.25</v>
      </c>
      <c r="AP120" s="172">
        <v>0.25</v>
      </c>
      <c r="AQ120" s="172">
        <v>0.25</v>
      </c>
      <c r="AR120" s="172">
        <v>0.25</v>
      </c>
      <c r="AS120" s="141"/>
      <c r="AW120" s="31">
        <f t="shared" si="13"/>
        <v>4</v>
      </c>
      <c r="AX120" s="18">
        <v>86400</v>
      </c>
      <c r="AY120" s="33">
        <f t="shared" si="14"/>
        <v>345600</v>
      </c>
    </row>
    <row r="121" spans="1:51" x14ac:dyDescent="0.25">
      <c r="A121" s="29"/>
      <c r="B121" s="37"/>
      <c r="C121" s="77" t="s">
        <v>100</v>
      </c>
      <c r="D121" s="145"/>
      <c r="E121" s="79">
        <v>89</v>
      </c>
      <c r="F121" s="77">
        <v>86400</v>
      </c>
      <c r="G121" s="80">
        <f t="shared" si="15"/>
        <v>0</v>
      </c>
      <c r="H121" s="34">
        <v>44496</v>
      </c>
      <c r="I121" s="34">
        <f t="shared" si="16"/>
        <v>-44496</v>
      </c>
      <c r="J121" s="18"/>
      <c r="K121" s="36"/>
      <c r="L121" s="76">
        <v>1.4999999999999999E-2</v>
      </c>
      <c r="M121" s="76">
        <v>1.4999999999999999E-2</v>
      </c>
      <c r="N121" s="17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137"/>
      <c r="AA121" s="137"/>
      <c r="AB121" s="137"/>
      <c r="AC121" s="172">
        <v>0.03</v>
      </c>
      <c r="AD121" s="172">
        <v>0.03</v>
      </c>
      <c r="AE121" s="172">
        <v>0.03</v>
      </c>
      <c r="AF121" s="173">
        <v>0.03</v>
      </c>
      <c r="AG121" s="172">
        <v>0.03</v>
      </c>
      <c r="AH121" s="172">
        <v>0.03</v>
      </c>
      <c r="AI121" s="172">
        <v>0.03</v>
      </c>
      <c r="AJ121" s="172">
        <v>0.03</v>
      </c>
      <c r="AK121" s="172">
        <v>0.03</v>
      </c>
      <c r="AL121" s="174">
        <v>0.03</v>
      </c>
      <c r="AM121" s="172">
        <v>0.03</v>
      </c>
      <c r="AN121" s="172">
        <v>0.03</v>
      </c>
      <c r="AO121" s="172">
        <v>0.03</v>
      </c>
      <c r="AP121" s="172">
        <v>0.03</v>
      </c>
      <c r="AQ121" s="172">
        <v>0.03</v>
      </c>
      <c r="AR121" s="172">
        <v>0.03</v>
      </c>
      <c r="AS121" s="141"/>
      <c r="AW121" s="31">
        <f t="shared" si="13"/>
        <v>0.4800000000000002</v>
      </c>
      <c r="AX121" s="18">
        <v>86400</v>
      </c>
      <c r="AY121" s="33">
        <f t="shared" si="14"/>
        <v>41472.000000000015</v>
      </c>
    </row>
    <row r="122" spans="1:51" x14ac:dyDescent="0.25">
      <c r="A122" s="29"/>
      <c r="B122" s="37"/>
      <c r="C122" s="77" t="s">
        <v>101</v>
      </c>
      <c r="D122" s="145"/>
      <c r="E122" s="79">
        <v>89</v>
      </c>
      <c r="F122" s="77">
        <v>86400</v>
      </c>
      <c r="G122" s="80">
        <f t="shared" si="15"/>
        <v>0</v>
      </c>
      <c r="H122" s="34">
        <v>543840.00000000012</v>
      </c>
      <c r="I122" s="34">
        <f>G122-H122</f>
        <v>-543840.00000000012</v>
      </c>
      <c r="J122" s="18"/>
      <c r="K122" s="36"/>
      <c r="L122" s="76">
        <v>0.2</v>
      </c>
      <c r="M122" s="76">
        <v>0.2</v>
      </c>
      <c r="N122" s="17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137"/>
      <c r="AA122" s="137"/>
      <c r="AB122" s="137"/>
      <c r="AC122" s="172">
        <v>0.15</v>
      </c>
      <c r="AD122" s="172">
        <v>0.15</v>
      </c>
      <c r="AE122" s="172">
        <v>0.15</v>
      </c>
      <c r="AF122" s="173">
        <v>0.18</v>
      </c>
      <c r="AG122" s="172">
        <v>0.18</v>
      </c>
      <c r="AH122" s="172">
        <v>0.18</v>
      </c>
      <c r="AI122" s="172">
        <v>0.18</v>
      </c>
      <c r="AJ122" s="172">
        <v>0.18</v>
      </c>
      <c r="AK122" s="172">
        <v>0.18</v>
      </c>
      <c r="AL122" s="174">
        <v>0.18</v>
      </c>
      <c r="AM122" s="172">
        <v>0.18</v>
      </c>
      <c r="AN122" s="172">
        <v>0.18</v>
      </c>
      <c r="AO122" s="172">
        <v>0.18</v>
      </c>
      <c r="AP122" s="172">
        <v>0.18</v>
      </c>
      <c r="AQ122" s="172">
        <v>0.18</v>
      </c>
      <c r="AR122" s="172">
        <v>0.18</v>
      </c>
      <c r="AS122" s="141"/>
      <c r="AW122" s="31">
        <f t="shared" si="13"/>
        <v>2.79</v>
      </c>
      <c r="AX122" s="18">
        <v>86400</v>
      </c>
      <c r="AY122" s="33">
        <f t="shared" si="14"/>
        <v>241056</v>
      </c>
    </row>
    <row r="123" spans="1:51" x14ac:dyDescent="0.25">
      <c r="A123" s="29"/>
      <c r="B123" s="37"/>
      <c r="C123" s="77" t="s">
        <v>102</v>
      </c>
      <c r="D123" s="145"/>
      <c r="E123" s="79">
        <v>89</v>
      </c>
      <c r="F123" s="77">
        <v>86400</v>
      </c>
      <c r="G123" s="80">
        <f t="shared" si="15"/>
        <v>0</v>
      </c>
      <c r="H123" s="34">
        <v>988799.99999999988</v>
      </c>
      <c r="I123" s="34">
        <f t="shared" si="16"/>
        <v>-988799.99999999988</v>
      </c>
      <c r="J123" s="18"/>
      <c r="K123" s="36"/>
      <c r="L123" s="76">
        <v>0.35</v>
      </c>
      <c r="M123" s="76">
        <v>0.35</v>
      </c>
      <c r="N123" s="17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137"/>
      <c r="AA123" s="137"/>
      <c r="AB123" s="137"/>
      <c r="AC123" s="172">
        <v>0.05</v>
      </c>
      <c r="AD123" s="172">
        <v>0.05</v>
      </c>
      <c r="AE123" s="172">
        <v>0.05</v>
      </c>
      <c r="AF123" s="173">
        <v>0.3</v>
      </c>
      <c r="AG123" s="172">
        <v>0.3</v>
      </c>
      <c r="AH123" s="172">
        <v>0.3</v>
      </c>
      <c r="AI123" s="172">
        <v>0.3</v>
      </c>
      <c r="AJ123" s="172">
        <v>0.3</v>
      </c>
      <c r="AK123" s="172">
        <v>0.3</v>
      </c>
      <c r="AL123" s="174">
        <v>0.3</v>
      </c>
      <c r="AM123" s="172">
        <v>0.3</v>
      </c>
      <c r="AN123" s="172">
        <v>0.3</v>
      </c>
      <c r="AO123" s="172">
        <v>0.3</v>
      </c>
      <c r="AP123" s="172">
        <v>0.3</v>
      </c>
      <c r="AQ123" s="172">
        <v>0.3</v>
      </c>
      <c r="AR123" s="172">
        <v>0.3</v>
      </c>
      <c r="AS123" s="141"/>
      <c r="AW123" s="31">
        <f t="shared" si="13"/>
        <v>4.0499999999999989</v>
      </c>
      <c r="AX123" s="18">
        <v>86400</v>
      </c>
      <c r="AY123" s="33">
        <f t="shared" si="14"/>
        <v>349919.99999999988</v>
      </c>
    </row>
    <row r="124" spans="1:51" x14ac:dyDescent="0.25">
      <c r="A124" s="29"/>
      <c r="B124" s="37"/>
      <c r="C124" s="77" t="s">
        <v>103</v>
      </c>
      <c r="D124" s="145"/>
      <c r="E124" s="79">
        <v>89</v>
      </c>
      <c r="F124" s="77">
        <v>86400</v>
      </c>
      <c r="G124" s="80">
        <f t="shared" si="15"/>
        <v>0</v>
      </c>
      <c r="H124" s="34">
        <v>1285439.9999999998</v>
      </c>
      <c r="I124" s="34">
        <f t="shared" si="16"/>
        <v>-1285439.9999999998</v>
      </c>
      <c r="J124" s="18"/>
      <c r="K124" s="36"/>
      <c r="L124" s="76">
        <v>0.3</v>
      </c>
      <c r="M124" s="76">
        <v>0.3</v>
      </c>
      <c r="N124" s="17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137"/>
      <c r="AA124" s="137"/>
      <c r="AB124" s="137"/>
      <c r="AC124" s="172">
        <v>0.2</v>
      </c>
      <c r="AD124" s="172">
        <v>0.2</v>
      </c>
      <c r="AE124" s="172">
        <v>0.2</v>
      </c>
      <c r="AF124" s="173">
        <v>0.6</v>
      </c>
      <c r="AG124" s="172">
        <v>0.6</v>
      </c>
      <c r="AH124" s="172">
        <v>0.6</v>
      </c>
      <c r="AI124" s="172">
        <v>0.6</v>
      </c>
      <c r="AJ124" s="172">
        <v>0.6</v>
      </c>
      <c r="AK124" s="172">
        <v>0.6</v>
      </c>
      <c r="AL124" s="174">
        <v>0.6</v>
      </c>
      <c r="AM124" s="172">
        <v>0.6</v>
      </c>
      <c r="AN124" s="172">
        <v>0.6</v>
      </c>
      <c r="AO124" s="172">
        <v>0.6</v>
      </c>
      <c r="AP124" s="172">
        <v>0.6</v>
      </c>
      <c r="AQ124" s="172">
        <v>0.6</v>
      </c>
      <c r="AR124" s="172">
        <v>0.6</v>
      </c>
      <c r="AS124" s="141"/>
      <c r="AW124" s="31">
        <f t="shared" si="13"/>
        <v>8.3999999999999986</v>
      </c>
      <c r="AX124" s="18">
        <v>86400</v>
      </c>
      <c r="AY124" s="33">
        <f t="shared" si="14"/>
        <v>725759.99999999988</v>
      </c>
    </row>
    <row r="125" spans="1:51" x14ac:dyDescent="0.25">
      <c r="A125" s="29"/>
      <c r="B125" s="37"/>
      <c r="C125" s="81" t="s">
        <v>104</v>
      </c>
      <c r="D125" s="146"/>
      <c r="E125" s="83">
        <v>89</v>
      </c>
      <c r="F125" s="84">
        <v>86400</v>
      </c>
      <c r="G125" s="85">
        <f t="shared" si="15"/>
        <v>0</v>
      </c>
      <c r="H125" s="34">
        <v>59328</v>
      </c>
      <c r="I125" s="34">
        <f t="shared" si="16"/>
        <v>-59328</v>
      </c>
      <c r="J125" s="18"/>
      <c r="K125" s="36"/>
      <c r="L125" s="76">
        <v>0.02</v>
      </c>
      <c r="M125" s="76">
        <v>0.02</v>
      </c>
      <c r="N125" s="17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137"/>
      <c r="AA125" s="137"/>
      <c r="AB125" s="137"/>
      <c r="AC125" s="172">
        <v>0.1</v>
      </c>
      <c r="AD125" s="172">
        <v>0.1</v>
      </c>
      <c r="AE125" s="172">
        <v>0.1</v>
      </c>
      <c r="AF125" s="173">
        <v>0.1</v>
      </c>
      <c r="AG125" s="172">
        <v>0.1</v>
      </c>
      <c r="AH125" s="172">
        <v>0.1</v>
      </c>
      <c r="AI125" s="172">
        <v>0.1</v>
      </c>
      <c r="AJ125" s="172">
        <v>0.1</v>
      </c>
      <c r="AK125" s="172">
        <v>0.1</v>
      </c>
      <c r="AL125" s="174">
        <v>0.1</v>
      </c>
      <c r="AM125" s="172">
        <v>0.1</v>
      </c>
      <c r="AN125" s="172">
        <v>0.1</v>
      </c>
      <c r="AO125" s="172">
        <v>0.1</v>
      </c>
      <c r="AP125" s="172">
        <v>0.1</v>
      </c>
      <c r="AQ125" s="172">
        <v>0.1</v>
      </c>
      <c r="AR125" s="172">
        <v>0.1</v>
      </c>
      <c r="AS125" s="141"/>
      <c r="AW125" s="31">
        <f t="shared" si="13"/>
        <v>1.6000000000000003</v>
      </c>
      <c r="AX125" s="18">
        <v>86400</v>
      </c>
      <c r="AY125" s="33">
        <f t="shared" si="14"/>
        <v>138240.00000000003</v>
      </c>
    </row>
    <row r="126" spans="1:51" x14ac:dyDescent="0.25">
      <c r="A126" s="29"/>
      <c r="B126" s="37"/>
      <c r="C126" s="81" t="s">
        <v>105</v>
      </c>
      <c r="D126" s="146"/>
      <c r="E126" s="83">
        <v>89</v>
      </c>
      <c r="F126" s="84">
        <v>86400</v>
      </c>
      <c r="G126" s="85">
        <f t="shared" si="15"/>
        <v>0</v>
      </c>
      <c r="H126" s="34">
        <v>29664</v>
      </c>
      <c r="I126" s="34">
        <f t="shared" si="16"/>
        <v>-29664</v>
      </c>
      <c r="J126" s="18"/>
      <c r="K126" s="36"/>
      <c r="L126" s="76">
        <v>0.01</v>
      </c>
      <c r="M126" s="76">
        <v>0.01</v>
      </c>
      <c r="N126" s="17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137"/>
      <c r="AA126" s="137"/>
      <c r="AB126" s="137"/>
      <c r="AC126" s="172">
        <v>0</v>
      </c>
      <c r="AD126" s="172">
        <v>0</v>
      </c>
      <c r="AE126" s="172">
        <v>0</v>
      </c>
      <c r="AF126" s="173">
        <v>0</v>
      </c>
      <c r="AG126" s="172">
        <v>0</v>
      </c>
      <c r="AH126" s="172">
        <v>0</v>
      </c>
      <c r="AI126" s="172">
        <v>0</v>
      </c>
      <c r="AJ126" s="172">
        <v>0</v>
      </c>
      <c r="AK126" s="172">
        <v>0</v>
      </c>
      <c r="AL126" s="174">
        <v>0</v>
      </c>
      <c r="AM126" s="172">
        <v>0</v>
      </c>
      <c r="AN126" s="172">
        <v>0</v>
      </c>
      <c r="AO126" s="172">
        <v>0</v>
      </c>
      <c r="AP126" s="172">
        <v>0</v>
      </c>
      <c r="AQ126" s="172">
        <v>0</v>
      </c>
      <c r="AR126" s="172">
        <v>0</v>
      </c>
      <c r="AS126" s="141"/>
      <c r="AW126" s="31">
        <f t="shared" si="13"/>
        <v>0</v>
      </c>
      <c r="AX126" s="18">
        <v>86400</v>
      </c>
      <c r="AY126" s="33">
        <f t="shared" si="14"/>
        <v>0</v>
      </c>
    </row>
    <row r="127" spans="1:51" x14ac:dyDescent="0.25">
      <c r="A127" s="29"/>
      <c r="B127" s="37"/>
      <c r="C127" s="81" t="s">
        <v>106</v>
      </c>
      <c r="D127" s="146"/>
      <c r="E127" s="83">
        <v>89</v>
      </c>
      <c r="F127" s="84">
        <v>86400</v>
      </c>
      <c r="G127" s="85">
        <f t="shared" si="15"/>
        <v>0</v>
      </c>
      <c r="H127" s="34">
        <v>0</v>
      </c>
      <c r="I127" s="34">
        <f t="shared" si="16"/>
        <v>0</v>
      </c>
      <c r="J127" s="18"/>
      <c r="K127" s="36"/>
      <c r="L127" s="76">
        <v>0</v>
      </c>
      <c r="M127" s="76">
        <v>0</v>
      </c>
      <c r="N127" s="17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137"/>
      <c r="AA127" s="137"/>
      <c r="AB127" s="137"/>
      <c r="AC127" s="172">
        <v>0.05</v>
      </c>
      <c r="AD127" s="172">
        <v>0.05</v>
      </c>
      <c r="AE127" s="172">
        <v>0.05</v>
      </c>
      <c r="AF127" s="173">
        <v>0.05</v>
      </c>
      <c r="AG127" s="172">
        <v>0.05</v>
      </c>
      <c r="AH127" s="172">
        <v>0.05</v>
      </c>
      <c r="AI127" s="172">
        <v>0.05</v>
      </c>
      <c r="AJ127" s="172">
        <v>0.05</v>
      </c>
      <c r="AK127" s="172">
        <v>0.05</v>
      </c>
      <c r="AL127" s="174">
        <v>0.05</v>
      </c>
      <c r="AM127" s="172">
        <v>0.05</v>
      </c>
      <c r="AN127" s="172">
        <v>0.05</v>
      </c>
      <c r="AO127" s="172">
        <v>0.05</v>
      </c>
      <c r="AP127" s="172">
        <v>0.05</v>
      </c>
      <c r="AQ127" s="172">
        <v>0.05</v>
      </c>
      <c r="AR127" s="172">
        <v>0.05</v>
      </c>
      <c r="AS127" s="141"/>
      <c r="AW127" s="31">
        <f t="shared" si="13"/>
        <v>0.80000000000000016</v>
      </c>
      <c r="AX127" s="18">
        <v>86400</v>
      </c>
      <c r="AY127" s="33">
        <f t="shared" si="14"/>
        <v>69120.000000000015</v>
      </c>
    </row>
    <row r="128" spans="1:51" x14ac:dyDescent="0.25">
      <c r="A128" s="29"/>
      <c r="B128" s="37"/>
      <c r="C128" s="81" t="s">
        <v>107</v>
      </c>
      <c r="D128" s="146"/>
      <c r="E128" s="83">
        <v>89</v>
      </c>
      <c r="F128" s="84">
        <v>86400</v>
      </c>
      <c r="G128" s="85">
        <f t="shared" si="15"/>
        <v>0</v>
      </c>
      <c r="H128" s="34">
        <v>148319.99999999997</v>
      </c>
      <c r="I128" s="34">
        <f t="shared" si="16"/>
        <v>-148319.99999999997</v>
      </c>
      <c r="J128" s="18"/>
      <c r="K128" s="36"/>
      <c r="L128" s="76">
        <v>0.05</v>
      </c>
      <c r="M128" s="76">
        <v>0.05</v>
      </c>
      <c r="N128" s="17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137"/>
      <c r="AA128" s="137"/>
      <c r="AB128" s="137"/>
      <c r="AC128" s="172">
        <v>0.1</v>
      </c>
      <c r="AD128" s="172">
        <v>0.1</v>
      </c>
      <c r="AE128" s="172">
        <v>0.1</v>
      </c>
      <c r="AF128" s="173">
        <v>0.1</v>
      </c>
      <c r="AG128" s="172">
        <v>0.1</v>
      </c>
      <c r="AH128" s="172">
        <v>0.1</v>
      </c>
      <c r="AI128" s="172">
        <v>0.1</v>
      </c>
      <c r="AJ128" s="172">
        <v>0.1</v>
      </c>
      <c r="AK128" s="172">
        <v>0.1</v>
      </c>
      <c r="AL128" s="174">
        <v>0.1</v>
      </c>
      <c r="AM128" s="172">
        <v>0.1</v>
      </c>
      <c r="AN128" s="172">
        <v>0.1</v>
      </c>
      <c r="AO128" s="172">
        <v>0.1</v>
      </c>
      <c r="AP128" s="172">
        <v>0.1</v>
      </c>
      <c r="AQ128" s="172">
        <v>0.1</v>
      </c>
      <c r="AR128" s="172">
        <v>0.1</v>
      </c>
      <c r="AS128" s="141"/>
      <c r="AW128" s="31">
        <f t="shared" si="13"/>
        <v>1.6000000000000003</v>
      </c>
      <c r="AX128" s="18">
        <v>86400</v>
      </c>
      <c r="AY128" s="33">
        <f t="shared" si="14"/>
        <v>138240.00000000003</v>
      </c>
    </row>
    <row r="129" spans="1:51" x14ac:dyDescent="0.25">
      <c r="A129" s="29"/>
      <c r="B129" s="37"/>
      <c r="C129" s="81" t="s">
        <v>108</v>
      </c>
      <c r="D129" s="146"/>
      <c r="E129" s="83">
        <v>89</v>
      </c>
      <c r="F129" s="84">
        <v>86400</v>
      </c>
      <c r="G129" s="85">
        <f t="shared" si="15"/>
        <v>0</v>
      </c>
      <c r="H129" s="34">
        <v>0</v>
      </c>
      <c r="I129" s="34">
        <f t="shared" si="16"/>
        <v>0</v>
      </c>
      <c r="J129" s="18"/>
      <c r="K129" s="36"/>
      <c r="L129" s="76">
        <v>0</v>
      </c>
      <c r="M129" s="76">
        <v>0</v>
      </c>
      <c r="N129" s="17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137"/>
      <c r="AA129" s="137"/>
      <c r="AB129" s="137"/>
      <c r="AC129" s="172">
        <v>0</v>
      </c>
      <c r="AD129" s="172">
        <v>0</v>
      </c>
      <c r="AE129" s="172">
        <v>0</v>
      </c>
      <c r="AF129" s="173">
        <v>0</v>
      </c>
      <c r="AG129" s="172">
        <v>0</v>
      </c>
      <c r="AH129" s="172">
        <v>0</v>
      </c>
      <c r="AI129" s="172">
        <v>0</v>
      </c>
      <c r="AJ129" s="172">
        <v>0</v>
      </c>
      <c r="AK129" s="172">
        <v>0</v>
      </c>
      <c r="AL129" s="174">
        <v>0</v>
      </c>
      <c r="AM129" s="172">
        <v>0</v>
      </c>
      <c r="AN129" s="172">
        <v>0</v>
      </c>
      <c r="AO129" s="172">
        <v>0</v>
      </c>
      <c r="AP129" s="172">
        <v>0</v>
      </c>
      <c r="AQ129" s="172">
        <v>0</v>
      </c>
      <c r="AR129" s="172">
        <v>0</v>
      </c>
      <c r="AS129" s="141"/>
      <c r="AW129" s="31">
        <f t="shared" si="13"/>
        <v>0</v>
      </c>
      <c r="AX129" s="18">
        <v>86400</v>
      </c>
      <c r="AY129" s="33">
        <f t="shared" si="14"/>
        <v>0</v>
      </c>
    </row>
    <row r="130" spans="1:51" x14ac:dyDescent="0.25">
      <c r="A130" s="29"/>
      <c r="B130" s="37"/>
      <c r="C130" s="81" t="s">
        <v>109</v>
      </c>
      <c r="D130" s="146"/>
      <c r="E130" s="83">
        <v>89</v>
      </c>
      <c r="F130" s="84">
        <v>86400</v>
      </c>
      <c r="G130" s="85">
        <f t="shared" si="15"/>
        <v>0</v>
      </c>
      <c r="H130" s="34">
        <v>0</v>
      </c>
      <c r="I130" s="34">
        <f t="shared" si="16"/>
        <v>0</v>
      </c>
      <c r="J130" s="18"/>
      <c r="K130" s="36"/>
      <c r="L130" s="76">
        <v>0</v>
      </c>
      <c r="M130" s="76">
        <v>0</v>
      </c>
      <c r="N130" s="17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137"/>
      <c r="AA130" s="137"/>
      <c r="AB130" s="137"/>
      <c r="AC130" s="172">
        <v>0.02</v>
      </c>
      <c r="AD130" s="172">
        <v>0.02</v>
      </c>
      <c r="AE130" s="172">
        <v>0.02</v>
      </c>
      <c r="AF130" s="173">
        <v>0.02</v>
      </c>
      <c r="AG130" s="172">
        <v>0.02</v>
      </c>
      <c r="AH130" s="172">
        <v>0.02</v>
      </c>
      <c r="AI130" s="172">
        <v>0.02</v>
      </c>
      <c r="AJ130" s="172">
        <v>0.02</v>
      </c>
      <c r="AK130" s="172">
        <v>0.02</v>
      </c>
      <c r="AL130" s="174">
        <v>0.02</v>
      </c>
      <c r="AM130" s="172">
        <v>0.02</v>
      </c>
      <c r="AN130" s="172">
        <v>0.02</v>
      </c>
      <c r="AO130" s="172">
        <v>0.02</v>
      </c>
      <c r="AP130" s="172">
        <v>0.02</v>
      </c>
      <c r="AQ130" s="172">
        <v>0.02</v>
      </c>
      <c r="AR130" s="172">
        <v>0.02</v>
      </c>
      <c r="AS130" s="141"/>
      <c r="AW130" s="31">
        <f t="shared" si="13"/>
        <v>0.32</v>
      </c>
      <c r="AX130" s="18">
        <v>86400</v>
      </c>
      <c r="AY130" s="33">
        <f t="shared" si="14"/>
        <v>27648</v>
      </c>
    </row>
    <row r="131" spans="1:51" x14ac:dyDescent="0.25">
      <c r="A131" s="29"/>
      <c r="B131" s="37"/>
      <c r="C131" s="81" t="s">
        <v>110</v>
      </c>
      <c r="D131" s="146"/>
      <c r="E131" s="83">
        <v>89</v>
      </c>
      <c r="F131" s="84">
        <v>86400</v>
      </c>
      <c r="G131" s="85">
        <f t="shared" si="15"/>
        <v>0</v>
      </c>
      <c r="H131" s="34">
        <v>59328</v>
      </c>
      <c r="I131" s="34">
        <f t="shared" si="16"/>
        <v>-59328</v>
      </c>
      <c r="J131" s="18"/>
      <c r="K131" s="36"/>
      <c r="L131" s="76">
        <v>0.02</v>
      </c>
      <c r="M131" s="76">
        <v>0.02</v>
      </c>
      <c r="N131" s="17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137"/>
      <c r="AA131" s="137"/>
      <c r="AB131" s="137"/>
      <c r="AC131" s="172">
        <v>0</v>
      </c>
      <c r="AD131" s="172">
        <v>0</v>
      </c>
      <c r="AE131" s="172">
        <v>0</v>
      </c>
      <c r="AF131" s="173">
        <v>0</v>
      </c>
      <c r="AG131" s="172">
        <v>0</v>
      </c>
      <c r="AH131" s="172">
        <v>0</v>
      </c>
      <c r="AI131" s="172">
        <v>0</v>
      </c>
      <c r="AJ131" s="172">
        <v>0</v>
      </c>
      <c r="AK131" s="172">
        <v>0</v>
      </c>
      <c r="AL131" s="174">
        <v>0</v>
      </c>
      <c r="AM131" s="172">
        <v>0</v>
      </c>
      <c r="AN131" s="172">
        <v>0</v>
      </c>
      <c r="AO131" s="172">
        <v>0</v>
      </c>
      <c r="AP131" s="172">
        <v>0</v>
      </c>
      <c r="AQ131" s="172">
        <v>0</v>
      </c>
      <c r="AR131" s="172">
        <v>0</v>
      </c>
      <c r="AS131" s="141"/>
      <c r="AW131" s="31">
        <f t="shared" si="13"/>
        <v>0</v>
      </c>
      <c r="AX131" s="18">
        <v>86400</v>
      </c>
      <c r="AY131" s="33">
        <f t="shared" si="14"/>
        <v>0</v>
      </c>
    </row>
    <row r="132" spans="1:51" x14ac:dyDescent="0.25">
      <c r="A132" s="29"/>
      <c r="B132" s="37"/>
      <c r="C132" s="81" t="s">
        <v>111</v>
      </c>
      <c r="D132" s="146"/>
      <c r="E132" s="83">
        <v>89</v>
      </c>
      <c r="F132" s="84">
        <v>86400</v>
      </c>
      <c r="G132" s="85">
        <f t="shared" si="15"/>
        <v>0</v>
      </c>
      <c r="H132" s="34">
        <v>29664</v>
      </c>
      <c r="I132" s="34">
        <f t="shared" si="16"/>
        <v>-29664</v>
      </c>
      <c r="J132" s="18"/>
      <c r="K132" s="36"/>
      <c r="L132" s="76">
        <v>0.01</v>
      </c>
      <c r="M132" s="76">
        <v>0.01</v>
      </c>
      <c r="N132" s="17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137"/>
      <c r="AA132" s="137"/>
      <c r="AB132" s="137"/>
      <c r="AC132" s="172">
        <v>0.01</v>
      </c>
      <c r="AD132" s="172">
        <v>0.01</v>
      </c>
      <c r="AE132" s="172">
        <v>0.01</v>
      </c>
      <c r="AF132" s="173">
        <v>0.01</v>
      </c>
      <c r="AG132" s="172">
        <v>0.01</v>
      </c>
      <c r="AH132" s="172">
        <v>0.01</v>
      </c>
      <c r="AI132" s="172">
        <v>0.01</v>
      </c>
      <c r="AJ132" s="172">
        <v>0.01</v>
      </c>
      <c r="AK132" s="172">
        <v>0.01</v>
      </c>
      <c r="AL132" s="174">
        <v>0.01</v>
      </c>
      <c r="AM132" s="172">
        <v>0.01</v>
      </c>
      <c r="AN132" s="172">
        <v>0.01</v>
      </c>
      <c r="AO132" s="172">
        <v>0.01</v>
      </c>
      <c r="AP132" s="172">
        <v>0.01</v>
      </c>
      <c r="AQ132" s="172">
        <v>0.01</v>
      </c>
      <c r="AR132" s="172">
        <v>0.01</v>
      </c>
      <c r="AS132" s="141"/>
      <c r="AW132" s="31">
        <f t="shared" si="13"/>
        <v>0.16</v>
      </c>
      <c r="AX132" s="18">
        <v>86400</v>
      </c>
      <c r="AY132" s="33">
        <f t="shared" si="14"/>
        <v>13824</v>
      </c>
    </row>
    <row r="133" spans="1:51" x14ac:dyDescent="0.25">
      <c r="A133" s="29"/>
      <c r="B133" s="37"/>
      <c r="C133" s="81" t="s">
        <v>112</v>
      </c>
      <c r="D133" s="146"/>
      <c r="E133" s="83">
        <v>89</v>
      </c>
      <c r="F133" s="84">
        <v>86400</v>
      </c>
      <c r="G133" s="85">
        <f t="shared" si="15"/>
        <v>0</v>
      </c>
      <c r="H133" s="34">
        <v>0</v>
      </c>
      <c r="I133" s="34">
        <f t="shared" si="16"/>
        <v>0</v>
      </c>
      <c r="J133" s="18"/>
      <c r="K133" s="36"/>
      <c r="L133" s="76">
        <v>0</v>
      </c>
      <c r="M133" s="76">
        <v>0</v>
      </c>
      <c r="N133" s="17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137"/>
      <c r="AA133" s="137"/>
      <c r="AB133" s="137"/>
      <c r="AC133" s="172">
        <v>0</v>
      </c>
      <c r="AD133" s="172">
        <v>0</v>
      </c>
      <c r="AE133" s="172">
        <v>0</v>
      </c>
      <c r="AF133" s="173">
        <v>0</v>
      </c>
      <c r="AG133" s="172">
        <v>0</v>
      </c>
      <c r="AH133" s="172">
        <v>0</v>
      </c>
      <c r="AI133" s="172">
        <v>0</v>
      </c>
      <c r="AJ133" s="172">
        <v>0</v>
      </c>
      <c r="AK133" s="172">
        <v>0</v>
      </c>
      <c r="AL133" s="174">
        <v>0</v>
      </c>
      <c r="AM133" s="172">
        <v>0</v>
      </c>
      <c r="AN133" s="172">
        <v>0</v>
      </c>
      <c r="AO133" s="172">
        <v>0</v>
      </c>
      <c r="AP133" s="172">
        <v>0</v>
      </c>
      <c r="AQ133" s="172">
        <v>0</v>
      </c>
      <c r="AR133" s="172">
        <v>0</v>
      </c>
      <c r="AS133" s="141"/>
      <c r="AW133" s="31">
        <f t="shared" ref="AW133:AW156" si="17">SUM(O133:AR133)</f>
        <v>0</v>
      </c>
      <c r="AX133" s="18">
        <v>86400</v>
      </c>
      <c r="AY133" s="33">
        <f t="shared" ref="AY133:AY156" si="18">AW133*AX133</f>
        <v>0</v>
      </c>
    </row>
    <row r="134" spans="1:51" x14ac:dyDescent="0.25">
      <c r="A134" s="29"/>
      <c r="B134" s="37"/>
      <c r="C134" s="81" t="s">
        <v>113</v>
      </c>
      <c r="D134" s="146"/>
      <c r="E134" s="83">
        <v>89</v>
      </c>
      <c r="F134" s="84">
        <v>86400</v>
      </c>
      <c r="G134" s="85">
        <f t="shared" si="15"/>
        <v>0</v>
      </c>
      <c r="H134" s="34">
        <v>296639.99999999994</v>
      </c>
      <c r="I134" s="34">
        <f t="shared" si="16"/>
        <v>-296639.99999999994</v>
      </c>
      <c r="J134" s="18"/>
      <c r="K134" s="36"/>
      <c r="L134" s="76">
        <v>0.1</v>
      </c>
      <c r="M134" s="76">
        <v>0.1</v>
      </c>
      <c r="N134" s="17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137"/>
      <c r="AA134" s="137"/>
      <c r="AB134" s="137"/>
      <c r="AC134" s="172">
        <v>0.15</v>
      </c>
      <c r="AD134" s="172">
        <v>0.15</v>
      </c>
      <c r="AE134" s="172">
        <v>0.15</v>
      </c>
      <c r="AF134" s="173">
        <v>0.15</v>
      </c>
      <c r="AG134" s="172">
        <v>0.15</v>
      </c>
      <c r="AH134" s="172">
        <v>0.15</v>
      </c>
      <c r="AI134" s="172">
        <v>0.15</v>
      </c>
      <c r="AJ134" s="172">
        <v>0.15</v>
      </c>
      <c r="AK134" s="172">
        <v>0.15</v>
      </c>
      <c r="AL134" s="174">
        <v>0.15</v>
      </c>
      <c r="AM134" s="172">
        <v>0.15</v>
      </c>
      <c r="AN134" s="172">
        <v>0.15</v>
      </c>
      <c r="AO134" s="172">
        <v>0.15</v>
      </c>
      <c r="AP134" s="172">
        <v>0.15</v>
      </c>
      <c r="AQ134" s="172">
        <v>0.15</v>
      </c>
      <c r="AR134" s="172">
        <v>0.15</v>
      </c>
      <c r="AS134" s="141"/>
      <c r="AW134" s="31">
        <f t="shared" si="17"/>
        <v>2.3999999999999995</v>
      </c>
      <c r="AX134" s="18">
        <v>86400</v>
      </c>
      <c r="AY134" s="33">
        <f t="shared" si="18"/>
        <v>207359.99999999994</v>
      </c>
    </row>
    <row r="135" spans="1:51" x14ac:dyDescent="0.25">
      <c r="A135" s="29"/>
      <c r="B135" s="37"/>
      <c r="C135" s="81" t="s">
        <v>114</v>
      </c>
      <c r="D135" s="146"/>
      <c r="E135" s="83">
        <v>89</v>
      </c>
      <c r="F135" s="84">
        <v>86400</v>
      </c>
      <c r="G135" s="85">
        <f t="shared" si="15"/>
        <v>0</v>
      </c>
      <c r="H135" s="34">
        <v>148319.99999999997</v>
      </c>
      <c r="I135" s="34">
        <f t="shared" si="16"/>
        <v>-148319.99999999997</v>
      </c>
      <c r="J135" s="18"/>
      <c r="K135" s="36"/>
      <c r="L135" s="76">
        <v>0.05</v>
      </c>
      <c r="M135" s="76">
        <v>0.05</v>
      </c>
      <c r="N135" s="17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137"/>
      <c r="AA135" s="137"/>
      <c r="AB135" s="137"/>
      <c r="AC135" s="172">
        <v>0.05</v>
      </c>
      <c r="AD135" s="172">
        <v>0.05</v>
      </c>
      <c r="AE135" s="172">
        <v>0.05</v>
      </c>
      <c r="AF135" s="173">
        <v>0.05</v>
      </c>
      <c r="AG135" s="172">
        <v>0.05</v>
      </c>
      <c r="AH135" s="172">
        <v>0.05</v>
      </c>
      <c r="AI135" s="172">
        <v>0.05</v>
      </c>
      <c r="AJ135" s="172">
        <v>0.05</v>
      </c>
      <c r="AK135" s="172">
        <v>0.05</v>
      </c>
      <c r="AL135" s="174">
        <v>0.05</v>
      </c>
      <c r="AM135" s="172">
        <v>0.05</v>
      </c>
      <c r="AN135" s="172">
        <v>0.05</v>
      </c>
      <c r="AO135" s="172">
        <v>0.05</v>
      </c>
      <c r="AP135" s="172">
        <v>0.05</v>
      </c>
      <c r="AQ135" s="172">
        <v>0.05</v>
      </c>
      <c r="AR135" s="172">
        <v>0.05</v>
      </c>
      <c r="AS135" s="141"/>
      <c r="AW135" s="31">
        <f t="shared" si="17"/>
        <v>0.80000000000000016</v>
      </c>
      <c r="AX135" s="18">
        <v>86400</v>
      </c>
      <c r="AY135" s="33">
        <f t="shared" si="18"/>
        <v>69120.000000000015</v>
      </c>
    </row>
    <row r="136" spans="1:51" x14ac:dyDescent="0.25">
      <c r="A136" s="29"/>
      <c r="B136" s="37"/>
      <c r="C136" s="81" t="s">
        <v>115</v>
      </c>
      <c r="D136" s="146"/>
      <c r="E136" s="83">
        <v>89</v>
      </c>
      <c r="F136" s="84">
        <v>86400</v>
      </c>
      <c r="G136" s="85">
        <f t="shared" si="15"/>
        <v>0</v>
      </c>
      <c r="H136" s="34">
        <v>0</v>
      </c>
      <c r="I136" s="34">
        <f t="shared" si="16"/>
        <v>0</v>
      </c>
      <c r="J136" s="18"/>
      <c r="K136" s="36"/>
      <c r="L136" s="76">
        <v>0</v>
      </c>
      <c r="M136" s="76">
        <v>0</v>
      </c>
      <c r="N136" s="17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137"/>
      <c r="AA136" s="137"/>
      <c r="AB136" s="137"/>
      <c r="AC136" s="172">
        <v>0</v>
      </c>
      <c r="AD136" s="172">
        <v>0</v>
      </c>
      <c r="AE136" s="172">
        <v>0</v>
      </c>
      <c r="AF136" s="173">
        <v>0</v>
      </c>
      <c r="AG136" s="172">
        <v>0</v>
      </c>
      <c r="AH136" s="172">
        <v>0</v>
      </c>
      <c r="AI136" s="172">
        <v>0</v>
      </c>
      <c r="AJ136" s="172">
        <v>0</v>
      </c>
      <c r="AK136" s="172">
        <v>0</v>
      </c>
      <c r="AL136" s="174">
        <v>0</v>
      </c>
      <c r="AM136" s="172">
        <v>0</v>
      </c>
      <c r="AN136" s="172">
        <v>0</v>
      </c>
      <c r="AO136" s="172">
        <v>0</v>
      </c>
      <c r="AP136" s="172">
        <v>0</v>
      </c>
      <c r="AQ136" s="172">
        <v>0</v>
      </c>
      <c r="AR136" s="172">
        <v>0</v>
      </c>
      <c r="AS136" s="141"/>
      <c r="AW136" s="31">
        <f t="shared" si="17"/>
        <v>0</v>
      </c>
      <c r="AX136" s="18">
        <v>86400</v>
      </c>
      <c r="AY136" s="33">
        <f t="shared" si="18"/>
        <v>0</v>
      </c>
    </row>
    <row r="137" spans="1:51" x14ac:dyDescent="0.25">
      <c r="A137" s="29"/>
      <c r="B137" s="37"/>
      <c r="C137" s="81" t="s">
        <v>116</v>
      </c>
      <c r="D137" s="146"/>
      <c r="E137" s="83">
        <v>89</v>
      </c>
      <c r="F137" s="84">
        <v>86400</v>
      </c>
      <c r="G137" s="85">
        <f t="shared" si="15"/>
        <v>0</v>
      </c>
      <c r="H137" s="34">
        <v>0</v>
      </c>
      <c r="I137" s="34">
        <f t="shared" si="16"/>
        <v>0</v>
      </c>
      <c r="J137" s="18"/>
      <c r="K137" s="36"/>
      <c r="L137" s="76">
        <v>0</v>
      </c>
      <c r="M137" s="76">
        <v>0</v>
      </c>
      <c r="N137" s="17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137"/>
      <c r="AA137" s="137"/>
      <c r="AB137" s="137"/>
      <c r="AC137" s="172">
        <v>0.03</v>
      </c>
      <c r="AD137" s="172">
        <v>0.03</v>
      </c>
      <c r="AE137" s="172">
        <v>0.03</v>
      </c>
      <c r="AF137" s="173">
        <v>0.03</v>
      </c>
      <c r="AG137" s="172">
        <v>0.03</v>
      </c>
      <c r="AH137" s="172">
        <v>0.03</v>
      </c>
      <c r="AI137" s="172">
        <v>0.03</v>
      </c>
      <c r="AJ137" s="172">
        <v>0.03</v>
      </c>
      <c r="AK137" s="172">
        <v>0.03</v>
      </c>
      <c r="AL137" s="174">
        <v>0.03</v>
      </c>
      <c r="AM137" s="172">
        <v>0.03</v>
      </c>
      <c r="AN137" s="172">
        <v>0.03</v>
      </c>
      <c r="AO137" s="172">
        <v>0.03</v>
      </c>
      <c r="AP137" s="172">
        <v>0.03</v>
      </c>
      <c r="AQ137" s="172">
        <v>0.03</v>
      </c>
      <c r="AR137" s="172">
        <v>0.03</v>
      </c>
      <c r="AS137" s="141"/>
      <c r="AW137" s="31">
        <f t="shared" si="17"/>
        <v>0.4800000000000002</v>
      </c>
      <c r="AX137" s="18">
        <v>86400</v>
      </c>
      <c r="AY137" s="33">
        <f t="shared" si="18"/>
        <v>41472.000000000015</v>
      </c>
    </row>
    <row r="138" spans="1:51" x14ac:dyDescent="0.25">
      <c r="A138" s="29"/>
      <c r="B138" s="37"/>
      <c r="C138" s="86" t="s">
        <v>117</v>
      </c>
      <c r="D138" s="147"/>
      <c r="E138" s="88">
        <v>89</v>
      </c>
      <c r="F138" s="86">
        <v>86400</v>
      </c>
      <c r="G138" s="89">
        <f t="shared" si="15"/>
        <v>0</v>
      </c>
      <c r="H138" s="34">
        <v>88992</v>
      </c>
      <c r="I138" s="34">
        <f t="shared" si="16"/>
        <v>-88992</v>
      </c>
      <c r="J138" s="18"/>
      <c r="K138" s="36"/>
      <c r="L138" s="76">
        <v>0.03</v>
      </c>
      <c r="M138" s="76">
        <v>0.03</v>
      </c>
      <c r="N138" s="17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137"/>
      <c r="AA138" s="137"/>
      <c r="AB138" s="137"/>
      <c r="AC138" s="172">
        <v>2.5000000000000001E-2</v>
      </c>
      <c r="AD138" s="172">
        <v>2.5000000000000001E-2</v>
      </c>
      <c r="AE138" s="172">
        <v>2.5000000000000001E-2</v>
      </c>
      <c r="AF138" s="173">
        <v>2.5000000000000001E-2</v>
      </c>
      <c r="AG138" s="172">
        <v>2.5000000000000001E-2</v>
      </c>
      <c r="AH138" s="172">
        <v>2.5000000000000001E-2</v>
      </c>
      <c r="AI138" s="172">
        <v>2.5000000000000001E-2</v>
      </c>
      <c r="AJ138" s="172">
        <v>2.5000000000000001E-2</v>
      </c>
      <c r="AK138" s="172">
        <v>2.5000000000000001E-2</v>
      </c>
      <c r="AL138" s="174">
        <v>2.5000000000000001E-2</v>
      </c>
      <c r="AM138" s="172">
        <v>2.5000000000000001E-2</v>
      </c>
      <c r="AN138" s="172">
        <v>2.5000000000000001E-2</v>
      </c>
      <c r="AO138" s="172">
        <v>2.5000000000000001E-2</v>
      </c>
      <c r="AP138" s="172">
        <v>2.5000000000000001E-2</v>
      </c>
      <c r="AQ138" s="172">
        <v>2.5000000000000001E-2</v>
      </c>
      <c r="AR138" s="172">
        <v>2.5000000000000001E-2</v>
      </c>
      <c r="AS138" s="141"/>
      <c r="AW138" s="31">
        <f t="shared" si="17"/>
        <v>0.40000000000000008</v>
      </c>
      <c r="AX138" s="18">
        <v>86400</v>
      </c>
      <c r="AY138" s="33">
        <f t="shared" si="18"/>
        <v>34560.000000000007</v>
      </c>
    </row>
    <row r="139" spans="1:51" x14ac:dyDescent="0.25">
      <c r="A139" s="29"/>
      <c r="B139" s="37"/>
      <c r="C139" s="86" t="s">
        <v>118</v>
      </c>
      <c r="D139" s="147"/>
      <c r="E139" s="88">
        <v>89</v>
      </c>
      <c r="F139" s="86">
        <v>86400</v>
      </c>
      <c r="G139" s="89">
        <f t="shared" si="15"/>
        <v>0</v>
      </c>
      <c r="H139" s="34">
        <v>158207.99999999997</v>
      </c>
      <c r="I139" s="34">
        <f t="shared" si="16"/>
        <v>-158207.99999999997</v>
      </c>
      <c r="J139" s="18"/>
      <c r="K139" s="36"/>
      <c r="L139" s="76">
        <v>0.06</v>
      </c>
      <c r="M139" s="76">
        <v>0.06</v>
      </c>
      <c r="N139" s="17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137"/>
      <c r="AA139" s="137"/>
      <c r="AB139" s="137"/>
      <c r="AC139" s="172">
        <v>0.05</v>
      </c>
      <c r="AD139" s="172">
        <v>0.05</v>
      </c>
      <c r="AE139" s="172">
        <v>0.05</v>
      </c>
      <c r="AF139" s="173">
        <v>0.05</v>
      </c>
      <c r="AG139" s="172">
        <v>0.05</v>
      </c>
      <c r="AH139" s="172">
        <v>0.05</v>
      </c>
      <c r="AI139" s="172">
        <v>0.05</v>
      </c>
      <c r="AJ139" s="172">
        <v>0.05</v>
      </c>
      <c r="AK139" s="172">
        <v>0.05</v>
      </c>
      <c r="AL139" s="174">
        <v>0.05</v>
      </c>
      <c r="AM139" s="172">
        <v>0.05</v>
      </c>
      <c r="AN139" s="172">
        <v>0.05</v>
      </c>
      <c r="AO139" s="172">
        <v>0.05</v>
      </c>
      <c r="AP139" s="172">
        <v>0.05</v>
      </c>
      <c r="AQ139" s="172">
        <v>0.05</v>
      </c>
      <c r="AR139" s="172">
        <v>0.05</v>
      </c>
      <c r="AS139" s="141"/>
      <c r="AW139" s="31">
        <f t="shared" si="17"/>
        <v>0.80000000000000016</v>
      </c>
      <c r="AX139" s="18">
        <v>86400</v>
      </c>
      <c r="AY139" s="33">
        <f t="shared" si="18"/>
        <v>69120.000000000015</v>
      </c>
    </row>
    <row r="140" spans="1:51" x14ac:dyDescent="0.25">
      <c r="A140" s="29"/>
      <c r="B140" s="37"/>
      <c r="C140" s="86" t="s">
        <v>119</v>
      </c>
      <c r="D140" s="147"/>
      <c r="E140" s="88">
        <v>89</v>
      </c>
      <c r="F140" s="86">
        <v>86400</v>
      </c>
      <c r="G140" s="89">
        <f t="shared" si="15"/>
        <v>0</v>
      </c>
      <c r="H140" s="34">
        <v>158207.99999999997</v>
      </c>
      <c r="I140" s="34">
        <f t="shared" si="16"/>
        <v>-158207.99999999997</v>
      </c>
      <c r="J140" s="18"/>
      <c r="K140" s="36"/>
      <c r="L140" s="76">
        <v>0.06</v>
      </c>
      <c r="M140" s="76">
        <v>0.06</v>
      </c>
      <c r="N140" s="17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137"/>
      <c r="AA140" s="137"/>
      <c r="AB140" s="137"/>
      <c r="AC140" s="172">
        <v>0.08</v>
      </c>
      <c r="AD140" s="172">
        <v>0.08</v>
      </c>
      <c r="AE140" s="172">
        <v>0.08</v>
      </c>
      <c r="AF140" s="173">
        <v>0.08</v>
      </c>
      <c r="AG140" s="172">
        <v>0.08</v>
      </c>
      <c r="AH140" s="172">
        <v>0.08</v>
      </c>
      <c r="AI140" s="172">
        <v>0.08</v>
      </c>
      <c r="AJ140" s="172">
        <v>0.08</v>
      </c>
      <c r="AK140" s="172">
        <v>0.08</v>
      </c>
      <c r="AL140" s="174">
        <v>0.08</v>
      </c>
      <c r="AM140" s="172">
        <v>0.08</v>
      </c>
      <c r="AN140" s="172">
        <v>0.08</v>
      </c>
      <c r="AO140" s="172">
        <v>0.08</v>
      </c>
      <c r="AP140" s="172">
        <v>0.08</v>
      </c>
      <c r="AQ140" s="172">
        <v>0.08</v>
      </c>
      <c r="AR140" s="172">
        <v>0.08</v>
      </c>
      <c r="AS140" s="141"/>
      <c r="AW140" s="31">
        <f t="shared" si="17"/>
        <v>1.28</v>
      </c>
      <c r="AX140" s="18">
        <v>86400</v>
      </c>
      <c r="AY140" s="33">
        <f t="shared" si="18"/>
        <v>110592</v>
      </c>
    </row>
    <row r="141" spans="1:51" x14ac:dyDescent="0.25">
      <c r="A141" s="29"/>
      <c r="B141" s="37"/>
      <c r="C141" s="86" t="s">
        <v>120</v>
      </c>
      <c r="D141" s="147"/>
      <c r="E141" s="88">
        <v>89</v>
      </c>
      <c r="F141" s="86">
        <v>86400</v>
      </c>
      <c r="G141" s="89">
        <f t="shared" si="15"/>
        <v>0</v>
      </c>
      <c r="H141" s="34">
        <v>0</v>
      </c>
      <c r="I141" s="34">
        <f t="shared" si="16"/>
        <v>0</v>
      </c>
      <c r="J141" s="18"/>
      <c r="K141" s="36"/>
      <c r="L141" s="76">
        <v>0</v>
      </c>
      <c r="M141" s="76">
        <v>0</v>
      </c>
      <c r="N141" s="17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137"/>
      <c r="AA141" s="137"/>
      <c r="AB141" s="137"/>
      <c r="AC141" s="172">
        <v>0</v>
      </c>
      <c r="AD141" s="172">
        <v>0</v>
      </c>
      <c r="AE141" s="172">
        <v>0</v>
      </c>
      <c r="AF141" s="173">
        <v>0</v>
      </c>
      <c r="AG141" s="172">
        <v>0</v>
      </c>
      <c r="AH141" s="172">
        <v>0</v>
      </c>
      <c r="AI141" s="172">
        <v>0</v>
      </c>
      <c r="AJ141" s="172">
        <v>0</v>
      </c>
      <c r="AK141" s="172">
        <v>0</v>
      </c>
      <c r="AL141" s="174">
        <v>0</v>
      </c>
      <c r="AM141" s="172">
        <v>0</v>
      </c>
      <c r="AN141" s="172">
        <v>0</v>
      </c>
      <c r="AO141" s="172">
        <v>0</v>
      </c>
      <c r="AP141" s="172">
        <v>0</v>
      </c>
      <c r="AQ141" s="172">
        <v>0</v>
      </c>
      <c r="AR141" s="172">
        <v>0</v>
      </c>
      <c r="AS141" s="141"/>
      <c r="AW141" s="31">
        <f t="shared" si="17"/>
        <v>0</v>
      </c>
      <c r="AX141" s="18">
        <v>86400</v>
      </c>
      <c r="AY141" s="33">
        <f t="shared" si="18"/>
        <v>0</v>
      </c>
    </row>
    <row r="142" spans="1:51" x14ac:dyDescent="0.25">
      <c r="A142" s="29"/>
      <c r="B142" s="37"/>
      <c r="C142" s="86" t="s">
        <v>121</v>
      </c>
      <c r="D142" s="147"/>
      <c r="E142" s="88">
        <v>89</v>
      </c>
      <c r="F142" s="86">
        <v>86400</v>
      </c>
      <c r="G142" s="89">
        <f t="shared" si="15"/>
        <v>0</v>
      </c>
      <c r="H142" s="34">
        <v>0</v>
      </c>
      <c r="I142" s="34">
        <f t="shared" si="16"/>
        <v>0</v>
      </c>
      <c r="J142" s="18"/>
      <c r="K142" s="36"/>
      <c r="L142" s="76">
        <v>0</v>
      </c>
      <c r="M142" s="76">
        <v>0</v>
      </c>
      <c r="N142" s="17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137"/>
      <c r="AA142" s="137"/>
      <c r="AB142" s="137"/>
      <c r="AC142" s="172">
        <v>0</v>
      </c>
      <c r="AD142" s="172">
        <v>0</v>
      </c>
      <c r="AE142" s="172">
        <v>0</v>
      </c>
      <c r="AF142" s="173">
        <v>0</v>
      </c>
      <c r="AG142" s="172">
        <v>0</v>
      </c>
      <c r="AH142" s="172">
        <v>0</v>
      </c>
      <c r="AI142" s="172">
        <v>0</v>
      </c>
      <c r="AJ142" s="172">
        <v>0</v>
      </c>
      <c r="AK142" s="172">
        <v>0</v>
      </c>
      <c r="AL142" s="174">
        <v>0</v>
      </c>
      <c r="AM142" s="172">
        <v>0</v>
      </c>
      <c r="AN142" s="172">
        <v>0</v>
      </c>
      <c r="AO142" s="172">
        <v>0</v>
      </c>
      <c r="AP142" s="172">
        <v>0</v>
      </c>
      <c r="AQ142" s="172">
        <v>0</v>
      </c>
      <c r="AR142" s="172">
        <v>0</v>
      </c>
      <c r="AS142" s="141"/>
      <c r="AW142" s="31">
        <f t="shared" si="17"/>
        <v>0</v>
      </c>
      <c r="AX142" s="18">
        <v>86400</v>
      </c>
      <c r="AY142" s="33">
        <f t="shared" si="18"/>
        <v>0</v>
      </c>
    </row>
    <row r="143" spans="1:51" x14ac:dyDescent="0.25">
      <c r="A143" s="29"/>
      <c r="B143" s="37"/>
      <c r="C143" s="86" t="s">
        <v>122</v>
      </c>
      <c r="D143" s="147"/>
      <c r="E143" s="88">
        <v>89</v>
      </c>
      <c r="F143" s="86">
        <v>86400</v>
      </c>
      <c r="G143" s="89">
        <f t="shared" si="15"/>
        <v>0</v>
      </c>
      <c r="H143" s="34">
        <v>0</v>
      </c>
      <c r="I143" s="34">
        <f t="shared" si="16"/>
        <v>0</v>
      </c>
      <c r="J143" s="18"/>
      <c r="K143" s="36"/>
      <c r="L143" s="76">
        <v>0</v>
      </c>
      <c r="M143" s="76">
        <v>0</v>
      </c>
      <c r="N143" s="17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137"/>
      <c r="AA143" s="137"/>
      <c r="AB143" s="137"/>
      <c r="AC143" s="172">
        <v>0</v>
      </c>
      <c r="AD143" s="172">
        <v>0</v>
      </c>
      <c r="AE143" s="172">
        <v>0</v>
      </c>
      <c r="AF143" s="173">
        <v>0</v>
      </c>
      <c r="AG143" s="172">
        <v>0</v>
      </c>
      <c r="AH143" s="172">
        <v>0</v>
      </c>
      <c r="AI143" s="172">
        <v>0</v>
      </c>
      <c r="AJ143" s="172">
        <v>0</v>
      </c>
      <c r="AK143" s="172">
        <v>0</v>
      </c>
      <c r="AL143" s="174">
        <v>0</v>
      </c>
      <c r="AM143" s="172">
        <v>0</v>
      </c>
      <c r="AN143" s="172">
        <v>0</v>
      </c>
      <c r="AO143" s="172">
        <v>0</v>
      </c>
      <c r="AP143" s="172">
        <v>0</v>
      </c>
      <c r="AQ143" s="172">
        <v>0</v>
      </c>
      <c r="AR143" s="172">
        <v>0</v>
      </c>
      <c r="AS143" s="141"/>
      <c r="AW143" s="31">
        <f t="shared" si="17"/>
        <v>0</v>
      </c>
      <c r="AX143" s="18">
        <v>86400</v>
      </c>
      <c r="AY143" s="33">
        <f t="shared" si="18"/>
        <v>0</v>
      </c>
    </row>
    <row r="144" spans="1:51" x14ac:dyDescent="0.25">
      <c r="A144" s="29"/>
      <c r="B144" s="37"/>
      <c r="C144" s="86" t="s">
        <v>123</v>
      </c>
      <c r="D144" s="147"/>
      <c r="E144" s="88">
        <v>89</v>
      </c>
      <c r="F144" s="86">
        <v>86400</v>
      </c>
      <c r="G144" s="89">
        <f t="shared" si="15"/>
        <v>0</v>
      </c>
      <c r="H144" s="34">
        <v>29664</v>
      </c>
      <c r="I144" s="34">
        <f t="shared" si="16"/>
        <v>-29664</v>
      </c>
      <c r="J144" s="18"/>
      <c r="K144" s="36"/>
      <c r="L144" s="76">
        <v>0.01</v>
      </c>
      <c r="M144" s="76">
        <v>0.01</v>
      </c>
      <c r="N144" s="17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137"/>
      <c r="AA144" s="137"/>
      <c r="AB144" s="137"/>
      <c r="AC144" s="172">
        <v>5.0000000000000001E-3</v>
      </c>
      <c r="AD144" s="172">
        <v>5.0000000000000001E-3</v>
      </c>
      <c r="AE144" s="172">
        <v>5.0000000000000001E-3</v>
      </c>
      <c r="AF144" s="173">
        <v>5.0000000000000001E-3</v>
      </c>
      <c r="AG144" s="172">
        <v>5.0000000000000001E-3</v>
      </c>
      <c r="AH144" s="172">
        <v>5.0000000000000001E-3</v>
      </c>
      <c r="AI144" s="172">
        <v>5.0000000000000001E-3</v>
      </c>
      <c r="AJ144" s="172">
        <v>5.0000000000000001E-3</v>
      </c>
      <c r="AK144" s="172">
        <v>5.0000000000000001E-3</v>
      </c>
      <c r="AL144" s="174">
        <v>5.0000000000000001E-3</v>
      </c>
      <c r="AM144" s="172">
        <v>5.0000000000000001E-3</v>
      </c>
      <c r="AN144" s="172">
        <v>5.0000000000000001E-3</v>
      </c>
      <c r="AO144" s="172">
        <v>5.0000000000000001E-3</v>
      </c>
      <c r="AP144" s="172">
        <v>5.0000000000000001E-3</v>
      </c>
      <c r="AQ144" s="172">
        <v>5.0000000000000001E-3</v>
      </c>
      <c r="AR144" s="172">
        <v>5.0000000000000001E-3</v>
      </c>
      <c r="AS144" s="141"/>
      <c r="AW144" s="31">
        <f t="shared" si="17"/>
        <v>0.08</v>
      </c>
      <c r="AX144" s="18">
        <v>86400</v>
      </c>
      <c r="AY144" s="33">
        <f t="shared" si="18"/>
        <v>6912</v>
      </c>
    </row>
    <row r="145" spans="1:51" x14ac:dyDescent="0.25">
      <c r="A145" s="29"/>
      <c r="B145" s="37"/>
      <c r="C145" s="86" t="s">
        <v>124</v>
      </c>
      <c r="D145" s="147"/>
      <c r="E145" s="88">
        <v>89</v>
      </c>
      <c r="F145" s="86">
        <v>86400</v>
      </c>
      <c r="G145" s="89">
        <f t="shared" si="15"/>
        <v>0</v>
      </c>
      <c r="H145" s="34">
        <v>29664</v>
      </c>
      <c r="I145" s="34">
        <f t="shared" si="16"/>
        <v>-29664</v>
      </c>
      <c r="J145" s="18"/>
      <c r="K145" s="36"/>
      <c r="L145" s="76">
        <v>0.01</v>
      </c>
      <c r="M145" s="76">
        <v>0.01</v>
      </c>
      <c r="N145" s="17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37"/>
      <c r="AA145" s="137"/>
      <c r="AB145" s="137"/>
      <c r="AC145" s="172">
        <v>0.03</v>
      </c>
      <c r="AD145" s="172">
        <v>0.03</v>
      </c>
      <c r="AE145" s="172">
        <v>0.03</v>
      </c>
      <c r="AF145" s="173">
        <v>0.03</v>
      </c>
      <c r="AG145" s="172">
        <v>0.03</v>
      </c>
      <c r="AH145" s="172">
        <v>0.03</v>
      </c>
      <c r="AI145" s="172">
        <v>0.03</v>
      </c>
      <c r="AJ145" s="172">
        <v>0.03</v>
      </c>
      <c r="AK145" s="172">
        <v>0.03</v>
      </c>
      <c r="AL145" s="174">
        <v>0.03</v>
      </c>
      <c r="AM145" s="172">
        <v>0.03</v>
      </c>
      <c r="AN145" s="172">
        <v>0.03</v>
      </c>
      <c r="AO145" s="172">
        <v>0.03</v>
      </c>
      <c r="AP145" s="172">
        <v>0.03</v>
      </c>
      <c r="AQ145" s="172">
        <v>0.03</v>
      </c>
      <c r="AR145" s="172">
        <v>0.03</v>
      </c>
      <c r="AS145" s="141"/>
      <c r="AW145" s="31">
        <f t="shared" si="17"/>
        <v>0.4800000000000002</v>
      </c>
      <c r="AX145" s="18">
        <v>86400</v>
      </c>
      <c r="AY145" s="33">
        <f t="shared" si="18"/>
        <v>41472.000000000015</v>
      </c>
    </row>
    <row r="146" spans="1:51" x14ac:dyDescent="0.25">
      <c r="A146" s="29"/>
      <c r="B146" s="37"/>
      <c r="C146" s="86" t="s">
        <v>125</v>
      </c>
      <c r="D146" s="147"/>
      <c r="E146" s="88">
        <v>89</v>
      </c>
      <c r="F146" s="86">
        <v>86400</v>
      </c>
      <c r="G146" s="89">
        <f>D146*E146*F146</f>
        <v>0</v>
      </c>
      <c r="H146" s="34">
        <v>88992</v>
      </c>
      <c r="I146" s="34">
        <f>G146-H146</f>
        <v>-88992</v>
      </c>
      <c r="J146" s="18"/>
      <c r="K146" s="36"/>
      <c r="L146" s="90">
        <v>0.03</v>
      </c>
      <c r="M146" s="90">
        <v>0.03</v>
      </c>
      <c r="N146" s="17"/>
      <c r="O146" s="76"/>
      <c r="P146" s="76"/>
      <c r="Q146" s="76"/>
      <c r="R146" s="76"/>
      <c r="S146" s="76"/>
      <c r="T146" s="76"/>
      <c r="U146" s="76"/>
      <c r="V146" s="76"/>
      <c r="W146" s="76"/>
      <c r="X146" s="137"/>
      <c r="Y146" s="137"/>
      <c r="Z146" s="137"/>
      <c r="AA146" s="137"/>
      <c r="AB146" s="137"/>
      <c r="AC146" s="172">
        <v>0.06</v>
      </c>
      <c r="AD146" s="172">
        <v>0.06</v>
      </c>
      <c r="AE146" s="172">
        <v>0.06</v>
      </c>
      <c r="AF146" s="173">
        <v>0.06</v>
      </c>
      <c r="AG146" s="172">
        <v>0.06</v>
      </c>
      <c r="AH146" s="172">
        <v>0.06</v>
      </c>
      <c r="AI146" s="172">
        <v>0.06</v>
      </c>
      <c r="AJ146" s="172">
        <v>0.06</v>
      </c>
      <c r="AK146" s="172">
        <v>0.06</v>
      </c>
      <c r="AL146" s="174">
        <v>0.06</v>
      </c>
      <c r="AM146" s="172">
        <v>0.06</v>
      </c>
      <c r="AN146" s="172">
        <v>0.06</v>
      </c>
      <c r="AO146" s="172">
        <v>0.06</v>
      </c>
      <c r="AP146" s="172">
        <v>0.06</v>
      </c>
      <c r="AQ146" s="172">
        <v>0.06</v>
      </c>
      <c r="AR146" s="172">
        <v>0.06</v>
      </c>
      <c r="AS146" s="141"/>
      <c r="AW146" s="31">
        <f t="shared" si="17"/>
        <v>0.96000000000000041</v>
      </c>
      <c r="AX146" s="18">
        <v>86400</v>
      </c>
      <c r="AY146" s="33">
        <f t="shared" si="18"/>
        <v>82944.000000000029</v>
      </c>
    </row>
    <row r="147" spans="1:51" x14ac:dyDescent="0.25">
      <c r="A147" s="29"/>
      <c r="B147" s="37"/>
      <c r="C147" s="86" t="s">
        <v>126</v>
      </c>
      <c r="D147" s="147"/>
      <c r="E147" s="88">
        <v>89</v>
      </c>
      <c r="F147" s="86">
        <v>86400</v>
      </c>
      <c r="G147" s="89">
        <f t="shared" si="15"/>
        <v>0</v>
      </c>
      <c r="H147" s="34">
        <v>0</v>
      </c>
      <c r="I147" s="34">
        <f t="shared" si="16"/>
        <v>0</v>
      </c>
      <c r="J147" s="18"/>
      <c r="K147" s="36"/>
      <c r="L147" s="90">
        <v>0</v>
      </c>
      <c r="M147" s="90">
        <v>0</v>
      </c>
      <c r="N147" s="17"/>
      <c r="O147" s="76"/>
      <c r="P147" s="76"/>
      <c r="Q147" s="76"/>
      <c r="R147" s="76"/>
      <c r="S147" s="76"/>
      <c r="T147" s="76"/>
      <c r="U147" s="76"/>
      <c r="V147" s="76"/>
      <c r="W147" s="76"/>
      <c r="X147" s="137"/>
      <c r="Y147" s="137"/>
      <c r="Z147" s="137"/>
      <c r="AA147" s="137"/>
      <c r="AB147" s="137"/>
      <c r="AC147" s="172">
        <v>0.03</v>
      </c>
      <c r="AD147" s="172">
        <v>0.03</v>
      </c>
      <c r="AE147" s="172">
        <v>0.03</v>
      </c>
      <c r="AF147" s="173">
        <v>0.03</v>
      </c>
      <c r="AG147" s="172">
        <v>0.03</v>
      </c>
      <c r="AH147" s="172">
        <v>0.03</v>
      </c>
      <c r="AI147" s="172">
        <v>0.03</v>
      </c>
      <c r="AJ147" s="172">
        <v>0.03</v>
      </c>
      <c r="AK147" s="172">
        <v>0.03</v>
      </c>
      <c r="AL147" s="174">
        <v>0.03</v>
      </c>
      <c r="AM147" s="172">
        <v>0.03</v>
      </c>
      <c r="AN147" s="172">
        <v>0.03</v>
      </c>
      <c r="AO147" s="172">
        <v>0.03</v>
      </c>
      <c r="AP147" s="172">
        <v>0.03</v>
      </c>
      <c r="AQ147" s="172">
        <v>0.03</v>
      </c>
      <c r="AR147" s="172">
        <v>0.03</v>
      </c>
      <c r="AS147" s="141"/>
      <c r="AW147" s="31">
        <f t="shared" si="17"/>
        <v>0.4800000000000002</v>
      </c>
      <c r="AX147" s="18">
        <v>86400</v>
      </c>
      <c r="AY147" s="33">
        <f t="shared" si="18"/>
        <v>41472.000000000015</v>
      </c>
    </row>
    <row r="148" spans="1:51" x14ac:dyDescent="0.25">
      <c r="A148" s="29"/>
      <c r="B148" s="37"/>
      <c r="C148" s="86" t="s">
        <v>127</v>
      </c>
      <c r="D148" s="147"/>
      <c r="E148" s="88">
        <v>89</v>
      </c>
      <c r="F148" s="86">
        <v>86400</v>
      </c>
      <c r="G148" s="89">
        <f t="shared" si="15"/>
        <v>0</v>
      </c>
      <c r="H148" s="34">
        <v>0</v>
      </c>
      <c r="I148" s="34">
        <f t="shared" si="16"/>
        <v>0</v>
      </c>
      <c r="J148" s="18"/>
      <c r="K148" s="36"/>
      <c r="L148" s="90">
        <v>0</v>
      </c>
      <c r="M148" s="90">
        <v>0</v>
      </c>
      <c r="N148" s="17"/>
      <c r="O148" s="76"/>
      <c r="P148" s="76"/>
      <c r="Q148" s="76"/>
      <c r="R148" s="76"/>
      <c r="S148" s="76"/>
      <c r="T148" s="76"/>
      <c r="U148" s="76"/>
      <c r="V148" s="76"/>
      <c r="W148" s="76"/>
      <c r="X148" s="137"/>
      <c r="Y148" s="137"/>
      <c r="Z148" s="137"/>
      <c r="AA148" s="137"/>
      <c r="AB148" s="137"/>
      <c r="AC148" s="172">
        <v>0</v>
      </c>
      <c r="AD148" s="172">
        <v>0</v>
      </c>
      <c r="AE148" s="172">
        <v>0</v>
      </c>
      <c r="AF148" s="173">
        <v>0</v>
      </c>
      <c r="AG148" s="172">
        <v>0</v>
      </c>
      <c r="AH148" s="172">
        <v>0</v>
      </c>
      <c r="AI148" s="172">
        <v>0</v>
      </c>
      <c r="AJ148" s="172">
        <v>0</v>
      </c>
      <c r="AK148" s="172">
        <v>0</v>
      </c>
      <c r="AL148" s="174">
        <v>0</v>
      </c>
      <c r="AM148" s="172">
        <v>0</v>
      </c>
      <c r="AN148" s="172">
        <v>0</v>
      </c>
      <c r="AO148" s="172">
        <v>0</v>
      </c>
      <c r="AP148" s="172">
        <v>0</v>
      </c>
      <c r="AQ148" s="172">
        <v>0</v>
      </c>
      <c r="AR148" s="172">
        <v>0</v>
      </c>
      <c r="AS148" s="141"/>
      <c r="AW148" s="31">
        <f t="shared" si="17"/>
        <v>0</v>
      </c>
      <c r="AX148" s="18">
        <v>86400</v>
      </c>
      <c r="AY148" s="33">
        <f t="shared" si="18"/>
        <v>0</v>
      </c>
    </row>
    <row r="149" spans="1:51" x14ac:dyDescent="0.25">
      <c r="A149" s="104"/>
      <c r="B149" s="37"/>
      <c r="C149" s="105"/>
      <c r="D149" s="106"/>
      <c r="E149" s="88"/>
      <c r="F149" s="86"/>
      <c r="G149" s="89"/>
      <c r="H149" s="34"/>
      <c r="I149" s="34"/>
      <c r="J149" s="18"/>
      <c r="K149" s="36"/>
      <c r="L149" s="90"/>
      <c r="M149" s="90"/>
      <c r="N149" s="17"/>
      <c r="O149" s="76"/>
      <c r="P149" s="76"/>
      <c r="Q149" s="76"/>
      <c r="R149" s="76"/>
      <c r="S149" s="76"/>
      <c r="T149" s="76"/>
      <c r="U149" s="76"/>
      <c r="V149" s="76"/>
      <c r="W149" s="76"/>
      <c r="X149" s="137"/>
      <c r="Y149" s="137"/>
      <c r="Z149" s="137"/>
      <c r="AA149" s="137"/>
      <c r="AB149" s="137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41"/>
      <c r="AW149" s="31"/>
    </row>
    <row r="150" spans="1:51" s="18" customFormat="1" ht="15.75" thickBot="1" x14ac:dyDescent="0.3">
      <c r="A150" s="91"/>
      <c r="B150" s="43"/>
      <c r="C150" s="44" t="s">
        <v>155</v>
      </c>
      <c r="D150" s="45"/>
      <c r="E150" s="44"/>
      <c r="F150" s="44"/>
      <c r="G150" s="46"/>
      <c r="H150" s="48"/>
      <c r="I150" s="48"/>
      <c r="J150" s="44"/>
      <c r="K150" s="49">
        <f>SUM(G43:G148)</f>
        <v>190435968</v>
      </c>
      <c r="L150" s="113">
        <f t="shared" ref="L150:M150" si="19">SUM(L94:L148)</f>
        <v>3.1799999999999984</v>
      </c>
      <c r="M150" s="113">
        <f t="shared" si="19"/>
        <v>3.1799999999999984</v>
      </c>
      <c r="N150" s="111">
        <f>86400*SUM(O150:AS150)</f>
        <v>33340204.800000001</v>
      </c>
      <c r="O150" s="135">
        <f>O43-SUM(O45:O55)+SUM(O57:O149)</f>
        <v>0</v>
      </c>
      <c r="P150" s="135">
        <f t="shared" ref="P150:AH150" si="20">P43-SUM(P45:P55)+SUM(P57:P149)</f>
        <v>0</v>
      </c>
      <c r="Q150" s="135">
        <f t="shared" si="20"/>
        <v>0</v>
      </c>
      <c r="R150" s="135">
        <f t="shared" si="20"/>
        <v>0</v>
      </c>
      <c r="S150" s="135">
        <f t="shared" si="20"/>
        <v>0</v>
      </c>
      <c r="T150" s="135">
        <f t="shared" si="20"/>
        <v>0</v>
      </c>
      <c r="U150" s="135">
        <f t="shared" si="20"/>
        <v>0</v>
      </c>
      <c r="V150" s="135">
        <f t="shared" si="20"/>
        <v>0</v>
      </c>
      <c r="W150" s="135">
        <f t="shared" si="20"/>
        <v>0</v>
      </c>
      <c r="X150" s="135">
        <f t="shared" si="20"/>
        <v>0</v>
      </c>
      <c r="Y150" s="135">
        <f t="shared" si="20"/>
        <v>0</v>
      </c>
      <c r="Z150" s="135">
        <f t="shared" si="20"/>
        <v>0</v>
      </c>
      <c r="AA150" s="135">
        <f t="shared" si="20"/>
        <v>0</v>
      </c>
      <c r="AB150" s="135">
        <f t="shared" si="20"/>
        <v>0</v>
      </c>
      <c r="AC150" s="175">
        <f>AC43-SUM(AC45:AC55)+SUM(AC57:AC149)</f>
        <v>19.270999999999997</v>
      </c>
      <c r="AD150" s="175">
        <f>AD43-SUM(AD45:AD55)+SUM(AD57:AD149)</f>
        <v>20.360999999999997</v>
      </c>
      <c r="AE150" s="175">
        <f t="shared" si="20"/>
        <v>21.460999999999999</v>
      </c>
      <c r="AF150" s="175">
        <f>AF43-SUM(AF45:AF55)+SUM(AF57:AF149)</f>
        <v>22.621000000000002</v>
      </c>
      <c r="AG150" s="175">
        <f>AG43-SUM(AG45:AG55)+SUM(AG57:AG149)</f>
        <v>23.170999999999999</v>
      </c>
      <c r="AH150" s="175">
        <f t="shared" si="20"/>
        <v>23.721000000000004</v>
      </c>
      <c r="AI150" s="175">
        <f>AI43-SUM(AI45:AI55)+SUM(AI57:AI149)</f>
        <v>24.221000000000004</v>
      </c>
      <c r="AJ150" s="175">
        <f t="shared" ref="AJ150:AR150" si="21">AJ43-SUM(AJ45:AJ55)+SUM(AJ57:AJ149)</f>
        <v>24.720999999999997</v>
      </c>
      <c r="AK150" s="175">
        <f t="shared" si="21"/>
        <v>25.180999999999994</v>
      </c>
      <c r="AL150" s="175">
        <f t="shared" si="21"/>
        <v>25.280999999999992</v>
      </c>
      <c r="AM150" s="175">
        <f t="shared" si="21"/>
        <v>25.310999999999996</v>
      </c>
      <c r="AN150" s="175">
        <f t="shared" si="21"/>
        <v>25.510999999999996</v>
      </c>
      <c r="AO150" s="175">
        <f t="shared" si="21"/>
        <v>25.970999999999993</v>
      </c>
      <c r="AP150" s="175">
        <f t="shared" si="21"/>
        <v>26.412999999999993</v>
      </c>
      <c r="AQ150" s="175">
        <f>AQ43-SUM(AQ45:AQ55)+SUM(AQ57:AQ149)</f>
        <v>26.347999999999992</v>
      </c>
      <c r="AR150" s="175">
        <f t="shared" si="21"/>
        <v>26.317999999999991</v>
      </c>
      <c r="AS150" s="136"/>
      <c r="AT150" s="33">
        <f>AVERAGE(AC150:AR150)</f>
        <v>24.117625</v>
      </c>
      <c r="AU150" s="18">
        <f>AT150*1000</f>
        <v>24117.625</v>
      </c>
      <c r="AW150" s="31">
        <f t="shared" si="17"/>
        <v>385.88200000000001</v>
      </c>
      <c r="AX150" s="18">
        <v>86400</v>
      </c>
      <c r="AY150" s="33">
        <f t="shared" si="18"/>
        <v>33340204.800000001</v>
      </c>
    </row>
    <row r="151" spans="1:51" s="18" customFormat="1" ht="16.5" thickTop="1" thickBot="1" x14ac:dyDescent="0.3">
      <c r="A151" s="29"/>
      <c r="D151" s="31"/>
      <c r="G151" s="33"/>
      <c r="H151" s="51"/>
      <c r="I151" s="51"/>
      <c r="K151" s="33"/>
      <c r="L151" s="64"/>
      <c r="M151" s="16"/>
      <c r="N151" s="17"/>
      <c r="O151" s="76"/>
      <c r="P151" s="76"/>
      <c r="Q151" s="76"/>
      <c r="R151" s="76"/>
      <c r="S151" s="76"/>
      <c r="T151" s="76"/>
      <c r="U151" s="76"/>
      <c r="V151" s="76"/>
      <c r="W151" s="76"/>
      <c r="X151" s="137"/>
      <c r="Y151" s="137"/>
      <c r="Z151" s="137"/>
      <c r="AA151" s="137"/>
      <c r="AB151" s="137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37"/>
      <c r="AT151" s="33"/>
      <c r="AW151" s="31"/>
      <c r="AY151" s="33"/>
    </row>
    <row r="152" spans="1:51" ht="15.75" thickTop="1" x14ac:dyDescent="0.25">
      <c r="A152" s="29"/>
      <c r="B152" s="52" t="s">
        <v>128</v>
      </c>
      <c r="C152" s="55" t="s">
        <v>129</v>
      </c>
      <c r="D152" s="22">
        <v>0.26</v>
      </c>
      <c r="E152" s="92">
        <v>24</v>
      </c>
      <c r="F152" s="24">
        <v>86400</v>
      </c>
      <c r="G152" s="25">
        <f>D152*E152*F152</f>
        <v>539136</v>
      </c>
      <c r="H152" s="26">
        <v>359424</v>
      </c>
      <c r="I152" s="26">
        <f t="shared" si="16"/>
        <v>179712</v>
      </c>
      <c r="J152" s="24"/>
      <c r="K152" s="93"/>
      <c r="L152" s="107"/>
      <c r="M152" s="107"/>
      <c r="N152" s="108"/>
      <c r="O152" s="132"/>
      <c r="P152" s="132"/>
      <c r="Q152" s="132"/>
      <c r="R152" s="132"/>
      <c r="S152" s="132"/>
      <c r="T152" s="132"/>
      <c r="U152" s="132"/>
      <c r="V152" s="132"/>
      <c r="W152" s="132"/>
      <c r="X152" s="139"/>
      <c r="Y152" s="139"/>
      <c r="Z152" s="139"/>
      <c r="AA152" s="139"/>
      <c r="AB152" s="139"/>
      <c r="AC152" s="169">
        <v>0</v>
      </c>
      <c r="AD152" s="169">
        <v>0</v>
      </c>
      <c r="AE152" s="169">
        <v>0</v>
      </c>
      <c r="AF152" s="170">
        <v>0.26</v>
      </c>
      <c r="AG152" s="169">
        <v>0.26</v>
      </c>
      <c r="AH152" s="169">
        <v>0.26</v>
      </c>
      <c r="AI152" s="169">
        <v>0.26</v>
      </c>
      <c r="AJ152" s="169">
        <v>0.26</v>
      </c>
      <c r="AK152" s="169">
        <v>0.26</v>
      </c>
      <c r="AL152" s="171">
        <v>0.26</v>
      </c>
      <c r="AM152" s="169">
        <v>0.26</v>
      </c>
      <c r="AN152" s="169">
        <v>0.26</v>
      </c>
      <c r="AO152" s="169">
        <v>0.26</v>
      </c>
      <c r="AP152" s="169">
        <v>0.26</v>
      </c>
      <c r="AQ152" s="169">
        <v>0.26</v>
      </c>
      <c r="AR152" s="169">
        <v>0.26</v>
      </c>
      <c r="AS152" s="140"/>
      <c r="AW152" s="31">
        <f t="shared" si="17"/>
        <v>3.379999999999999</v>
      </c>
      <c r="AX152" s="18">
        <v>86400</v>
      </c>
      <c r="AY152" s="33">
        <f t="shared" si="18"/>
        <v>292031.99999999994</v>
      </c>
    </row>
    <row r="153" spans="1:51" x14ac:dyDescent="0.25">
      <c r="A153" s="29"/>
      <c r="B153" s="37"/>
      <c r="C153" s="41" t="s">
        <v>130</v>
      </c>
      <c r="D153" s="31">
        <v>0.25</v>
      </c>
      <c r="E153" s="94">
        <v>13</v>
      </c>
      <c r="F153" s="18">
        <v>86400</v>
      </c>
      <c r="G153" s="33">
        <f>D153*E153*F153</f>
        <v>280800</v>
      </c>
      <c r="H153" s="34">
        <v>302400</v>
      </c>
      <c r="I153" s="34">
        <f t="shared" si="16"/>
        <v>-21600</v>
      </c>
      <c r="J153" s="35"/>
      <c r="K153" s="95"/>
      <c r="N153" s="17"/>
      <c r="O153" s="76"/>
      <c r="P153" s="76"/>
      <c r="Q153" s="76"/>
      <c r="R153" s="76"/>
      <c r="S153" s="76"/>
      <c r="T153" s="76"/>
      <c r="U153" s="76"/>
      <c r="V153" s="76"/>
      <c r="W153" s="76"/>
      <c r="X153" s="137"/>
      <c r="Y153" s="137"/>
      <c r="Z153" s="137"/>
      <c r="AA153" s="137"/>
      <c r="AB153" s="137"/>
      <c r="AC153" s="172">
        <v>0</v>
      </c>
      <c r="AD153" s="172">
        <v>0</v>
      </c>
      <c r="AE153" s="172">
        <v>0</v>
      </c>
      <c r="AF153" s="173">
        <v>0</v>
      </c>
      <c r="AG153" s="172">
        <v>0</v>
      </c>
      <c r="AH153" s="172">
        <v>0</v>
      </c>
      <c r="AI153" s="172">
        <v>0</v>
      </c>
      <c r="AJ153" s="172">
        <v>0</v>
      </c>
      <c r="AK153" s="172">
        <v>0</v>
      </c>
      <c r="AL153" s="174">
        <v>0</v>
      </c>
      <c r="AM153" s="172">
        <v>0.25</v>
      </c>
      <c r="AN153" s="172">
        <v>0.25</v>
      </c>
      <c r="AO153" s="172">
        <v>0.25</v>
      </c>
      <c r="AP153" s="172">
        <v>0.25</v>
      </c>
      <c r="AQ153" s="172">
        <v>0.25</v>
      </c>
      <c r="AR153" s="172">
        <v>0.25</v>
      </c>
      <c r="AS153" s="141"/>
      <c r="AW153" s="31">
        <f t="shared" si="17"/>
        <v>1.5</v>
      </c>
      <c r="AX153" s="18">
        <v>86400</v>
      </c>
      <c r="AY153" s="33">
        <f t="shared" si="18"/>
        <v>129600</v>
      </c>
    </row>
    <row r="154" spans="1:51" x14ac:dyDescent="0.25">
      <c r="A154" s="104"/>
      <c r="B154" s="37"/>
      <c r="C154" s="41" t="s">
        <v>131</v>
      </c>
      <c r="D154" s="31">
        <v>0.24</v>
      </c>
      <c r="E154" s="94"/>
      <c r="F154" s="18"/>
      <c r="G154" s="33"/>
      <c r="H154" s="34"/>
      <c r="I154" s="34"/>
      <c r="J154" s="35"/>
      <c r="K154" s="95"/>
      <c r="N154" s="17"/>
      <c r="O154" s="76"/>
      <c r="P154" s="76"/>
      <c r="Q154" s="76"/>
      <c r="R154" s="76"/>
      <c r="S154" s="76"/>
      <c r="T154" s="76"/>
      <c r="U154" s="76"/>
      <c r="V154" s="76"/>
      <c r="W154" s="76"/>
      <c r="X154" s="137"/>
      <c r="Y154" s="137"/>
      <c r="Z154" s="137"/>
      <c r="AA154" s="137"/>
      <c r="AB154" s="137"/>
      <c r="AC154" s="172">
        <v>0</v>
      </c>
      <c r="AD154" s="172">
        <v>0</v>
      </c>
      <c r="AE154" s="172">
        <v>0</v>
      </c>
      <c r="AF154" s="173">
        <v>0</v>
      </c>
      <c r="AG154" s="172">
        <v>0.24</v>
      </c>
      <c r="AH154" s="172">
        <v>0.24</v>
      </c>
      <c r="AI154" s="172">
        <v>0.24</v>
      </c>
      <c r="AJ154" s="172">
        <v>0.24</v>
      </c>
      <c r="AK154" s="172">
        <v>0.24</v>
      </c>
      <c r="AL154" s="174">
        <v>0.24</v>
      </c>
      <c r="AM154" s="172">
        <v>0.24</v>
      </c>
      <c r="AN154" s="172">
        <v>0.24</v>
      </c>
      <c r="AO154" s="172">
        <v>0.24</v>
      </c>
      <c r="AP154" s="172">
        <v>0.24</v>
      </c>
      <c r="AQ154" s="172">
        <v>0.24</v>
      </c>
      <c r="AR154" s="172">
        <v>0.24</v>
      </c>
      <c r="AS154" s="141"/>
      <c r="AW154" s="31">
        <f t="shared" si="17"/>
        <v>2.8800000000000008</v>
      </c>
      <c r="AX154" s="18">
        <v>86400</v>
      </c>
      <c r="AY154" s="33">
        <f t="shared" si="18"/>
        <v>248832.00000000006</v>
      </c>
    </row>
    <row r="155" spans="1:51" x14ac:dyDescent="0.25">
      <c r="A155" s="104"/>
      <c r="B155" s="37"/>
      <c r="C155" s="41"/>
      <c r="D155" s="31"/>
      <c r="E155" s="94"/>
      <c r="F155" s="18"/>
      <c r="G155" s="33"/>
      <c r="H155" s="34"/>
      <c r="I155" s="34"/>
      <c r="J155" s="35"/>
      <c r="K155" s="95"/>
      <c r="N155" s="17"/>
      <c r="O155" s="76"/>
      <c r="P155" s="76"/>
      <c r="Q155" s="76"/>
      <c r="R155" s="76"/>
      <c r="S155" s="76"/>
      <c r="T155" s="76"/>
      <c r="U155" s="76"/>
      <c r="V155" s="76"/>
      <c r="W155" s="76"/>
      <c r="X155" s="137"/>
      <c r="Y155" s="137"/>
      <c r="Z155" s="137"/>
      <c r="AA155" s="137"/>
      <c r="AB155" s="137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41"/>
      <c r="AW155" s="31"/>
    </row>
    <row r="156" spans="1:51" s="18" customFormat="1" ht="15.75" thickBot="1" x14ac:dyDescent="0.3">
      <c r="A156" s="91"/>
      <c r="B156" s="43"/>
      <c r="C156" s="58" t="s">
        <v>155</v>
      </c>
      <c r="D156" s="45"/>
      <c r="E156" s="96">
        <v>4</v>
      </c>
      <c r="F156" s="44">
        <v>86400</v>
      </c>
      <c r="G156" s="46">
        <f>D156*E156*F156</f>
        <v>0</v>
      </c>
      <c r="H156" s="60">
        <v>103679.99999999999</v>
      </c>
      <c r="I156" s="60">
        <f t="shared" si="16"/>
        <v>-103679.99999999999</v>
      </c>
      <c r="J156" s="97"/>
      <c r="K156" s="49">
        <f>SUM(G152:G156)</f>
        <v>819936</v>
      </c>
      <c r="L156" s="109"/>
      <c r="M156" s="110"/>
      <c r="N156" s="111">
        <f>86400*SUM(O156:AS156)</f>
        <v>670464</v>
      </c>
      <c r="O156" s="135">
        <f>SUM(O152:O155)</f>
        <v>0</v>
      </c>
      <c r="P156" s="135">
        <f>SUM(P152:P155)</f>
        <v>0</v>
      </c>
      <c r="Q156" s="135">
        <f t="shared" ref="Q156:AR156" si="22">SUM(Q152:Q155)</f>
        <v>0</v>
      </c>
      <c r="R156" s="135">
        <f t="shared" si="22"/>
        <v>0</v>
      </c>
      <c r="S156" s="135">
        <f t="shared" si="22"/>
        <v>0</v>
      </c>
      <c r="T156" s="135">
        <f t="shared" si="22"/>
        <v>0</v>
      </c>
      <c r="U156" s="135">
        <f t="shared" si="22"/>
        <v>0</v>
      </c>
      <c r="V156" s="135">
        <f t="shared" si="22"/>
        <v>0</v>
      </c>
      <c r="W156" s="135">
        <f t="shared" si="22"/>
        <v>0</v>
      </c>
      <c r="X156" s="135">
        <f t="shared" si="22"/>
        <v>0</v>
      </c>
      <c r="Y156" s="135">
        <f t="shared" si="22"/>
        <v>0</v>
      </c>
      <c r="Z156" s="135">
        <f t="shared" si="22"/>
        <v>0</v>
      </c>
      <c r="AA156" s="135">
        <f t="shared" si="22"/>
        <v>0</v>
      </c>
      <c r="AB156" s="135">
        <f t="shared" si="22"/>
        <v>0</v>
      </c>
      <c r="AC156" s="135">
        <f t="shared" si="22"/>
        <v>0</v>
      </c>
      <c r="AD156" s="135">
        <f t="shared" si="22"/>
        <v>0</v>
      </c>
      <c r="AE156" s="135">
        <f t="shared" si="22"/>
        <v>0</v>
      </c>
      <c r="AF156" s="135">
        <f t="shared" si="22"/>
        <v>0.26</v>
      </c>
      <c r="AG156" s="135">
        <f>SUM(AG152:AG155)</f>
        <v>0.5</v>
      </c>
      <c r="AH156" s="135">
        <f t="shared" si="22"/>
        <v>0.5</v>
      </c>
      <c r="AI156" s="135">
        <f t="shared" si="22"/>
        <v>0.5</v>
      </c>
      <c r="AJ156" s="135">
        <f t="shared" si="22"/>
        <v>0.5</v>
      </c>
      <c r="AK156" s="135">
        <f t="shared" si="22"/>
        <v>0.5</v>
      </c>
      <c r="AL156" s="135">
        <f t="shared" si="22"/>
        <v>0.5</v>
      </c>
      <c r="AM156" s="135">
        <f t="shared" si="22"/>
        <v>0.75</v>
      </c>
      <c r="AN156" s="135">
        <f t="shared" si="22"/>
        <v>0.75</v>
      </c>
      <c r="AO156" s="135">
        <f t="shared" si="22"/>
        <v>0.75</v>
      </c>
      <c r="AP156" s="135">
        <f t="shared" si="22"/>
        <v>0.75</v>
      </c>
      <c r="AQ156" s="135">
        <f t="shared" si="22"/>
        <v>0.75</v>
      </c>
      <c r="AR156" s="135">
        <f t="shared" si="22"/>
        <v>0.75</v>
      </c>
      <c r="AS156" s="136"/>
      <c r="AT156" s="33"/>
      <c r="AW156" s="31">
        <f t="shared" si="17"/>
        <v>7.76</v>
      </c>
      <c r="AX156" s="18">
        <v>86400</v>
      </c>
      <c r="AY156" s="33">
        <f t="shared" si="18"/>
        <v>670464</v>
      </c>
    </row>
    <row r="157" spans="1:51" ht="15.75" thickTop="1" x14ac:dyDescent="0.25">
      <c r="I157" s="51"/>
      <c r="K157" s="12"/>
      <c r="N157" s="17"/>
      <c r="AW157" s="31"/>
    </row>
    <row r="158" spans="1:51" s="1" customFormat="1" x14ac:dyDescent="0.25">
      <c r="A158" s="149" t="s">
        <v>132</v>
      </c>
      <c r="D158" s="2"/>
      <c r="G158" s="150">
        <f>SUM(G1:G157)</f>
        <v>340358544</v>
      </c>
      <c r="H158" s="151"/>
      <c r="I158" s="152"/>
      <c r="K158" s="150">
        <f>SUM(K1:K156)</f>
        <v>340358544</v>
      </c>
      <c r="L158" s="153"/>
      <c r="M158" s="7"/>
      <c r="N158" s="8">
        <f>N156+N150+N39+N22+N10</f>
        <v>56875219.199999996</v>
      </c>
      <c r="O158" s="8"/>
      <c r="P158" s="7"/>
      <c r="Q158" s="7"/>
      <c r="R158" s="7"/>
      <c r="S158" s="7"/>
      <c r="T158" s="7"/>
      <c r="U158" s="7"/>
      <c r="V158" s="7"/>
      <c r="W158" s="7"/>
      <c r="X158" s="154"/>
      <c r="Y158" s="154"/>
      <c r="Z158" s="154"/>
      <c r="AA158" s="154"/>
      <c r="AB158" s="154"/>
      <c r="AC158" s="7"/>
      <c r="AD158" s="7"/>
      <c r="AE158" s="7"/>
      <c r="AF158" s="7"/>
      <c r="AG158" s="168"/>
      <c r="AH158" s="168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T158" s="3"/>
      <c r="AW158" s="383"/>
      <c r="AX158" s="154"/>
      <c r="AY158" s="384"/>
    </row>
  </sheetData>
  <mergeCells count="1">
    <mergeCell ref="E1:F1"/>
  </mergeCells>
  <conditionalFormatting sqref="AS156">
    <cfRule type="cellIs" dxfId="4" priority="2" operator="greaterThan">
      <formula>0</formula>
    </cfRule>
  </conditionalFormatting>
  <conditionalFormatting sqref="AC4:AR156">
    <cfRule type="cellIs" dxfId="3" priority="1" operator="greaterThan">
      <formula>0</formula>
    </cfRule>
  </conditionalFormatting>
  <pageMargins left="0.7" right="0.7" top="0.75" bottom="0.75" header="0.3" footer="0.3"/>
  <pageSetup paperSize="8" scale="3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Y158"/>
  <sheetViews>
    <sheetView zoomScale="70" zoomScaleNormal="70" workbookViewId="0">
      <pane xSplit="14" ySplit="3" topLeftCell="O79" activePane="bottomRight" state="frozen"/>
      <selection pane="topRight" activeCell="O1" sqref="O1"/>
      <selection pane="bottomLeft" activeCell="A4" sqref="A4"/>
      <selection pane="bottomRight" activeCell="C89" sqref="C89"/>
    </sheetView>
  </sheetViews>
  <sheetFormatPr defaultRowHeight="15" x14ac:dyDescent="0.25"/>
  <cols>
    <col min="1" max="1" width="13.42578125" bestFit="1" customWidth="1"/>
    <col min="2" max="2" width="22.28515625" bestFit="1" customWidth="1"/>
    <col min="3" max="3" width="30.28515625" bestFit="1" customWidth="1"/>
    <col min="4" max="4" width="9.7109375" style="11" bestFit="1" customWidth="1"/>
    <col min="5" max="6" width="9.7109375" hidden="1" customWidth="1"/>
    <col min="7" max="7" width="14.140625" style="12" hidden="1" customWidth="1"/>
    <col min="8" max="8" width="15.42578125" style="98" hidden="1" customWidth="1"/>
    <col min="9" max="9" width="15.140625" style="101" hidden="1" customWidth="1"/>
    <col min="10" max="10" width="11.28515625" hidden="1" customWidth="1"/>
    <col min="11" max="11" width="11.28515625" style="15" hidden="1" customWidth="1"/>
    <col min="12" max="12" width="12" style="16" hidden="1" customWidth="1"/>
    <col min="13" max="13" width="13.140625" style="16" hidden="1" customWidth="1"/>
    <col min="14" max="14" width="13.140625" style="16" customWidth="1"/>
    <col min="15" max="15" width="7.7109375" style="17" customWidth="1"/>
    <col min="16" max="20" width="7.7109375" style="16" customWidth="1"/>
    <col min="21" max="21" width="8.5703125" style="16" bestFit="1" customWidth="1"/>
    <col min="22" max="23" width="7.7109375" style="16" customWidth="1"/>
    <col min="24" max="24" width="8.5703125" style="18" bestFit="1" customWidth="1"/>
    <col min="25" max="25" width="7.7109375" style="18" customWidth="1"/>
    <col min="26" max="32" width="9.140625" style="18"/>
    <col min="47" max="47" width="10.28515625" bestFit="1" customWidth="1"/>
    <col min="49" max="49" width="10.85546875" style="382" bestFit="1" customWidth="1"/>
    <col min="50" max="50" width="9.140625" style="18"/>
    <col min="51" max="51" width="12" style="33" bestFit="1" customWidth="1"/>
    <col min="255" max="255" width="13.42578125" bestFit="1" customWidth="1"/>
    <col min="256" max="256" width="22.28515625" bestFit="1" customWidth="1"/>
    <col min="257" max="257" width="27.5703125" bestFit="1" customWidth="1"/>
    <col min="258" max="258" width="9.7109375" bestFit="1" customWidth="1"/>
    <col min="259" max="260" width="9.7109375" customWidth="1"/>
    <col min="261" max="261" width="14.140625" customWidth="1"/>
    <col min="262" max="262" width="15.42578125" bestFit="1" customWidth="1"/>
    <col min="263" max="263" width="15.140625" bestFit="1" customWidth="1"/>
    <col min="264" max="265" width="11.28515625" bestFit="1" customWidth="1"/>
    <col min="266" max="266" width="12" customWidth="1"/>
    <col min="267" max="267" width="13.140625" customWidth="1"/>
    <col min="268" max="273" width="7.7109375" customWidth="1"/>
    <col min="274" max="274" width="8.5703125" bestFit="1" customWidth="1"/>
    <col min="275" max="276" width="7.7109375" customWidth="1"/>
    <col min="277" max="277" width="8.5703125" bestFit="1" customWidth="1"/>
    <col min="278" max="278" width="7.7109375" customWidth="1"/>
    <col min="511" max="511" width="13.42578125" bestFit="1" customWidth="1"/>
    <col min="512" max="512" width="22.28515625" bestFit="1" customWidth="1"/>
    <col min="513" max="513" width="27.5703125" bestFit="1" customWidth="1"/>
    <col min="514" max="514" width="9.7109375" bestFit="1" customWidth="1"/>
    <col min="515" max="516" width="9.7109375" customWidth="1"/>
    <col min="517" max="517" width="14.140625" customWidth="1"/>
    <col min="518" max="518" width="15.42578125" bestFit="1" customWidth="1"/>
    <col min="519" max="519" width="15.140625" bestFit="1" customWidth="1"/>
    <col min="520" max="521" width="11.28515625" bestFit="1" customWidth="1"/>
    <col min="522" max="522" width="12" customWidth="1"/>
    <col min="523" max="523" width="13.140625" customWidth="1"/>
    <col min="524" max="529" width="7.7109375" customWidth="1"/>
    <col min="530" max="530" width="8.5703125" bestFit="1" customWidth="1"/>
    <col min="531" max="532" width="7.7109375" customWidth="1"/>
    <col min="533" max="533" width="8.5703125" bestFit="1" customWidth="1"/>
    <col min="534" max="534" width="7.7109375" customWidth="1"/>
    <col min="767" max="767" width="13.42578125" bestFit="1" customWidth="1"/>
    <col min="768" max="768" width="22.28515625" bestFit="1" customWidth="1"/>
    <col min="769" max="769" width="27.5703125" bestFit="1" customWidth="1"/>
    <col min="770" max="770" width="9.7109375" bestFit="1" customWidth="1"/>
    <col min="771" max="772" width="9.7109375" customWidth="1"/>
    <col min="773" max="773" width="14.140625" customWidth="1"/>
    <col min="774" max="774" width="15.42578125" bestFit="1" customWidth="1"/>
    <col min="775" max="775" width="15.140625" bestFit="1" customWidth="1"/>
    <col min="776" max="777" width="11.28515625" bestFit="1" customWidth="1"/>
    <col min="778" max="778" width="12" customWidth="1"/>
    <col min="779" max="779" width="13.140625" customWidth="1"/>
    <col min="780" max="785" width="7.7109375" customWidth="1"/>
    <col min="786" max="786" width="8.5703125" bestFit="1" customWidth="1"/>
    <col min="787" max="788" width="7.7109375" customWidth="1"/>
    <col min="789" max="789" width="8.5703125" bestFit="1" customWidth="1"/>
    <col min="790" max="790" width="7.7109375" customWidth="1"/>
    <col min="1023" max="1023" width="13.42578125" bestFit="1" customWidth="1"/>
    <col min="1024" max="1024" width="22.28515625" bestFit="1" customWidth="1"/>
    <col min="1025" max="1025" width="27.5703125" bestFit="1" customWidth="1"/>
    <col min="1026" max="1026" width="9.7109375" bestFit="1" customWidth="1"/>
    <col min="1027" max="1028" width="9.7109375" customWidth="1"/>
    <col min="1029" max="1029" width="14.140625" customWidth="1"/>
    <col min="1030" max="1030" width="15.42578125" bestFit="1" customWidth="1"/>
    <col min="1031" max="1031" width="15.140625" bestFit="1" customWidth="1"/>
    <col min="1032" max="1033" width="11.28515625" bestFit="1" customWidth="1"/>
    <col min="1034" max="1034" width="12" customWidth="1"/>
    <col min="1035" max="1035" width="13.140625" customWidth="1"/>
    <col min="1036" max="1041" width="7.7109375" customWidth="1"/>
    <col min="1042" max="1042" width="8.5703125" bestFit="1" customWidth="1"/>
    <col min="1043" max="1044" width="7.7109375" customWidth="1"/>
    <col min="1045" max="1045" width="8.5703125" bestFit="1" customWidth="1"/>
    <col min="1046" max="1046" width="7.7109375" customWidth="1"/>
    <col min="1279" max="1279" width="13.42578125" bestFit="1" customWidth="1"/>
    <col min="1280" max="1280" width="22.28515625" bestFit="1" customWidth="1"/>
    <col min="1281" max="1281" width="27.5703125" bestFit="1" customWidth="1"/>
    <col min="1282" max="1282" width="9.7109375" bestFit="1" customWidth="1"/>
    <col min="1283" max="1284" width="9.7109375" customWidth="1"/>
    <col min="1285" max="1285" width="14.140625" customWidth="1"/>
    <col min="1286" max="1286" width="15.42578125" bestFit="1" customWidth="1"/>
    <col min="1287" max="1287" width="15.140625" bestFit="1" customWidth="1"/>
    <col min="1288" max="1289" width="11.28515625" bestFit="1" customWidth="1"/>
    <col min="1290" max="1290" width="12" customWidth="1"/>
    <col min="1291" max="1291" width="13.140625" customWidth="1"/>
    <col min="1292" max="1297" width="7.7109375" customWidth="1"/>
    <col min="1298" max="1298" width="8.5703125" bestFit="1" customWidth="1"/>
    <col min="1299" max="1300" width="7.7109375" customWidth="1"/>
    <col min="1301" max="1301" width="8.5703125" bestFit="1" customWidth="1"/>
    <col min="1302" max="1302" width="7.7109375" customWidth="1"/>
    <col min="1535" max="1535" width="13.42578125" bestFit="1" customWidth="1"/>
    <col min="1536" max="1536" width="22.28515625" bestFit="1" customWidth="1"/>
    <col min="1537" max="1537" width="27.5703125" bestFit="1" customWidth="1"/>
    <col min="1538" max="1538" width="9.7109375" bestFit="1" customWidth="1"/>
    <col min="1539" max="1540" width="9.7109375" customWidth="1"/>
    <col min="1541" max="1541" width="14.140625" customWidth="1"/>
    <col min="1542" max="1542" width="15.42578125" bestFit="1" customWidth="1"/>
    <col min="1543" max="1543" width="15.140625" bestFit="1" customWidth="1"/>
    <col min="1544" max="1545" width="11.28515625" bestFit="1" customWidth="1"/>
    <col min="1546" max="1546" width="12" customWidth="1"/>
    <col min="1547" max="1547" width="13.140625" customWidth="1"/>
    <col min="1548" max="1553" width="7.7109375" customWidth="1"/>
    <col min="1554" max="1554" width="8.5703125" bestFit="1" customWidth="1"/>
    <col min="1555" max="1556" width="7.7109375" customWidth="1"/>
    <col min="1557" max="1557" width="8.5703125" bestFit="1" customWidth="1"/>
    <col min="1558" max="1558" width="7.7109375" customWidth="1"/>
    <col min="1791" max="1791" width="13.42578125" bestFit="1" customWidth="1"/>
    <col min="1792" max="1792" width="22.28515625" bestFit="1" customWidth="1"/>
    <col min="1793" max="1793" width="27.5703125" bestFit="1" customWidth="1"/>
    <col min="1794" max="1794" width="9.7109375" bestFit="1" customWidth="1"/>
    <col min="1795" max="1796" width="9.7109375" customWidth="1"/>
    <col min="1797" max="1797" width="14.140625" customWidth="1"/>
    <col min="1798" max="1798" width="15.42578125" bestFit="1" customWidth="1"/>
    <col min="1799" max="1799" width="15.140625" bestFit="1" customWidth="1"/>
    <col min="1800" max="1801" width="11.28515625" bestFit="1" customWidth="1"/>
    <col min="1802" max="1802" width="12" customWidth="1"/>
    <col min="1803" max="1803" width="13.140625" customWidth="1"/>
    <col min="1804" max="1809" width="7.7109375" customWidth="1"/>
    <col min="1810" max="1810" width="8.5703125" bestFit="1" customWidth="1"/>
    <col min="1811" max="1812" width="7.7109375" customWidth="1"/>
    <col min="1813" max="1813" width="8.5703125" bestFit="1" customWidth="1"/>
    <col min="1814" max="1814" width="7.7109375" customWidth="1"/>
    <col min="2047" max="2047" width="13.42578125" bestFit="1" customWidth="1"/>
    <col min="2048" max="2048" width="22.28515625" bestFit="1" customWidth="1"/>
    <col min="2049" max="2049" width="27.5703125" bestFit="1" customWidth="1"/>
    <col min="2050" max="2050" width="9.7109375" bestFit="1" customWidth="1"/>
    <col min="2051" max="2052" width="9.7109375" customWidth="1"/>
    <col min="2053" max="2053" width="14.140625" customWidth="1"/>
    <col min="2054" max="2054" width="15.42578125" bestFit="1" customWidth="1"/>
    <col min="2055" max="2055" width="15.140625" bestFit="1" customWidth="1"/>
    <col min="2056" max="2057" width="11.28515625" bestFit="1" customWidth="1"/>
    <col min="2058" max="2058" width="12" customWidth="1"/>
    <col min="2059" max="2059" width="13.140625" customWidth="1"/>
    <col min="2060" max="2065" width="7.7109375" customWidth="1"/>
    <col min="2066" max="2066" width="8.5703125" bestFit="1" customWidth="1"/>
    <col min="2067" max="2068" width="7.7109375" customWidth="1"/>
    <col min="2069" max="2069" width="8.5703125" bestFit="1" customWidth="1"/>
    <col min="2070" max="2070" width="7.7109375" customWidth="1"/>
    <col min="2303" max="2303" width="13.42578125" bestFit="1" customWidth="1"/>
    <col min="2304" max="2304" width="22.28515625" bestFit="1" customWidth="1"/>
    <col min="2305" max="2305" width="27.5703125" bestFit="1" customWidth="1"/>
    <col min="2306" max="2306" width="9.7109375" bestFit="1" customWidth="1"/>
    <col min="2307" max="2308" width="9.7109375" customWidth="1"/>
    <col min="2309" max="2309" width="14.140625" customWidth="1"/>
    <col min="2310" max="2310" width="15.42578125" bestFit="1" customWidth="1"/>
    <col min="2311" max="2311" width="15.140625" bestFit="1" customWidth="1"/>
    <col min="2312" max="2313" width="11.28515625" bestFit="1" customWidth="1"/>
    <col min="2314" max="2314" width="12" customWidth="1"/>
    <col min="2315" max="2315" width="13.140625" customWidth="1"/>
    <col min="2316" max="2321" width="7.7109375" customWidth="1"/>
    <col min="2322" max="2322" width="8.5703125" bestFit="1" customWidth="1"/>
    <col min="2323" max="2324" width="7.7109375" customWidth="1"/>
    <col min="2325" max="2325" width="8.5703125" bestFit="1" customWidth="1"/>
    <col min="2326" max="2326" width="7.7109375" customWidth="1"/>
    <col min="2559" max="2559" width="13.42578125" bestFit="1" customWidth="1"/>
    <col min="2560" max="2560" width="22.28515625" bestFit="1" customWidth="1"/>
    <col min="2561" max="2561" width="27.5703125" bestFit="1" customWidth="1"/>
    <col min="2562" max="2562" width="9.7109375" bestFit="1" customWidth="1"/>
    <col min="2563" max="2564" width="9.7109375" customWidth="1"/>
    <col min="2565" max="2565" width="14.140625" customWidth="1"/>
    <col min="2566" max="2566" width="15.42578125" bestFit="1" customWidth="1"/>
    <col min="2567" max="2567" width="15.140625" bestFit="1" customWidth="1"/>
    <col min="2568" max="2569" width="11.28515625" bestFit="1" customWidth="1"/>
    <col min="2570" max="2570" width="12" customWidth="1"/>
    <col min="2571" max="2571" width="13.140625" customWidth="1"/>
    <col min="2572" max="2577" width="7.7109375" customWidth="1"/>
    <col min="2578" max="2578" width="8.5703125" bestFit="1" customWidth="1"/>
    <col min="2579" max="2580" width="7.7109375" customWidth="1"/>
    <col min="2581" max="2581" width="8.5703125" bestFit="1" customWidth="1"/>
    <col min="2582" max="2582" width="7.7109375" customWidth="1"/>
    <col min="2815" max="2815" width="13.42578125" bestFit="1" customWidth="1"/>
    <col min="2816" max="2816" width="22.28515625" bestFit="1" customWidth="1"/>
    <col min="2817" max="2817" width="27.5703125" bestFit="1" customWidth="1"/>
    <col min="2818" max="2818" width="9.7109375" bestFit="1" customWidth="1"/>
    <col min="2819" max="2820" width="9.7109375" customWidth="1"/>
    <col min="2821" max="2821" width="14.140625" customWidth="1"/>
    <col min="2822" max="2822" width="15.42578125" bestFit="1" customWidth="1"/>
    <col min="2823" max="2823" width="15.140625" bestFit="1" customWidth="1"/>
    <col min="2824" max="2825" width="11.28515625" bestFit="1" customWidth="1"/>
    <col min="2826" max="2826" width="12" customWidth="1"/>
    <col min="2827" max="2827" width="13.140625" customWidth="1"/>
    <col min="2828" max="2833" width="7.7109375" customWidth="1"/>
    <col min="2834" max="2834" width="8.5703125" bestFit="1" customWidth="1"/>
    <col min="2835" max="2836" width="7.7109375" customWidth="1"/>
    <col min="2837" max="2837" width="8.5703125" bestFit="1" customWidth="1"/>
    <col min="2838" max="2838" width="7.7109375" customWidth="1"/>
    <col min="3071" max="3071" width="13.42578125" bestFit="1" customWidth="1"/>
    <col min="3072" max="3072" width="22.28515625" bestFit="1" customWidth="1"/>
    <col min="3073" max="3073" width="27.5703125" bestFit="1" customWidth="1"/>
    <col min="3074" max="3074" width="9.7109375" bestFit="1" customWidth="1"/>
    <col min="3075" max="3076" width="9.7109375" customWidth="1"/>
    <col min="3077" max="3077" width="14.140625" customWidth="1"/>
    <col min="3078" max="3078" width="15.42578125" bestFit="1" customWidth="1"/>
    <col min="3079" max="3079" width="15.140625" bestFit="1" customWidth="1"/>
    <col min="3080" max="3081" width="11.28515625" bestFit="1" customWidth="1"/>
    <col min="3082" max="3082" width="12" customWidth="1"/>
    <col min="3083" max="3083" width="13.140625" customWidth="1"/>
    <col min="3084" max="3089" width="7.7109375" customWidth="1"/>
    <col min="3090" max="3090" width="8.5703125" bestFit="1" customWidth="1"/>
    <col min="3091" max="3092" width="7.7109375" customWidth="1"/>
    <col min="3093" max="3093" width="8.5703125" bestFit="1" customWidth="1"/>
    <col min="3094" max="3094" width="7.7109375" customWidth="1"/>
    <col min="3327" max="3327" width="13.42578125" bestFit="1" customWidth="1"/>
    <col min="3328" max="3328" width="22.28515625" bestFit="1" customWidth="1"/>
    <col min="3329" max="3329" width="27.5703125" bestFit="1" customWidth="1"/>
    <col min="3330" max="3330" width="9.7109375" bestFit="1" customWidth="1"/>
    <col min="3331" max="3332" width="9.7109375" customWidth="1"/>
    <col min="3333" max="3333" width="14.140625" customWidth="1"/>
    <col min="3334" max="3334" width="15.42578125" bestFit="1" customWidth="1"/>
    <col min="3335" max="3335" width="15.140625" bestFit="1" customWidth="1"/>
    <col min="3336" max="3337" width="11.28515625" bestFit="1" customWidth="1"/>
    <col min="3338" max="3338" width="12" customWidth="1"/>
    <col min="3339" max="3339" width="13.140625" customWidth="1"/>
    <col min="3340" max="3345" width="7.7109375" customWidth="1"/>
    <col min="3346" max="3346" width="8.5703125" bestFit="1" customWidth="1"/>
    <col min="3347" max="3348" width="7.7109375" customWidth="1"/>
    <col min="3349" max="3349" width="8.5703125" bestFit="1" customWidth="1"/>
    <col min="3350" max="3350" width="7.7109375" customWidth="1"/>
    <col min="3583" max="3583" width="13.42578125" bestFit="1" customWidth="1"/>
    <col min="3584" max="3584" width="22.28515625" bestFit="1" customWidth="1"/>
    <col min="3585" max="3585" width="27.5703125" bestFit="1" customWidth="1"/>
    <col min="3586" max="3586" width="9.7109375" bestFit="1" customWidth="1"/>
    <col min="3587" max="3588" width="9.7109375" customWidth="1"/>
    <col min="3589" max="3589" width="14.140625" customWidth="1"/>
    <col min="3590" max="3590" width="15.42578125" bestFit="1" customWidth="1"/>
    <col min="3591" max="3591" width="15.140625" bestFit="1" customWidth="1"/>
    <col min="3592" max="3593" width="11.28515625" bestFit="1" customWidth="1"/>
    <col min="3594" max="3594" width="12" customWidth="1"/>
    <col min="3595" max="3595" width="13.140625" customWidth="1"/>
    <col min="3596" max="3601" width="7.7109375" customWidth="1"/>
    <col min="3602" max="3602" width="8.5703125" bestFit="1" customWidth="1"/>
    <col min="3603" max="3604" width="7.7109375" customWidth="1"/>
    <col min="3605" max="3605" width="8.5703125" bestFit="1" customWidth="1"/>
    <col min="3606" max="3606" width="7.7109375" customWidth="1"/>
    <col min="3839" max="3839" width="13.42578125" bestFit="1" customWidth="1"/>
    <col min="3840" max="3840" width="22.28515625" bestFit="1" customWidth="1"/>
    <col min="3841" max="3841" width="27.5703125" bestFit="1" customWidth="1"/>
    <col min="3842" max="3842" width="9.7109375" bestFit="1" customWidth="1"/>
    <col min="3843" max="3844" width="9.7109375" customWidth="1"/>
    <col min="3845" max="3845" width="14.140625" customWidth="1"/>
    <col min="3846" max="3846" width="15.42578125" bestFit="1" customWidth="1"/>
    <col min="3847" max="3847" width="15.140625" bestFit="1" customWidth="1"/>
    <col min="3848" max="3849" width="11.28515625" bestFit="1" customWidth="1"/>
    <col min="3850" max="3850" width="12" customWidth="1"/>
    <col min="3851" max="3851" width="13.140625" customWidth="1"/>
    <col min="3852" max="3857" width="7.7109375" customWidth="1"/>
    <col min="3858" max="3858" width="8.5703125" bestFit="1" customWidth="1"/>
    <col min="3859" max="3860" width="7.7109375" customWidth="1"/>
    <col min="3861" max="3861" width="8.5703125" bestFit="1" customWidth="1"/>
    <col min="3862" max="3862" width="7.7109375" customWidth="1"/>
    <col min="4095" max="4095" width="13.42578125" bestFit="1" customWidth="1"/>
    <col min="4096" max="4096" width="22.28515625" bestFit="1" customWidth="1"/>
    <col min="4097" max="4097" width="27.5703125" bestFit="1" customWidth="1"/>
    <col min="4098" max="4098" width="9.7109375" bestFit="1" customWidth="1"/>
    <col min="4099" max="4100" width="9.7109375" customWidth="1"/>
    <col min="4101" max="4101" width="14.140625" customWidth="1"/>
    <col min="4102" max="4102" width="15.42578125" bestFit="1" customWidth="1"/>
    <col min="4103" max="4103" width="15.140625" bestFit="1" customWidth="1"/>
    <col min="4104" max="4105" width="11.28515625" bestFit="1" customWidth="1"/>
    <col min="4106" max="4106" width="12" customWidth="1"/>
    <col min="4107" max="4107" width="13.140625" customWidth="1"/>
    <col min="4108" max="4113" width="7.7109375" customWidth="1"/>
    <col min="4114" max="4114" width="8.5703125" bestFit="1" customWidth="1"/>
    <col min="4115" max="4116" width="7.7109375" customWidth="1"/>
    <col min="4117" max="4117" width="8.5703125" bestFit="1" customWidth="1"/>
    <col min="4118" max="4118" width="7.7109375" customWidth="1"/>
    <col min="4351" max="4351" width="13.42578125" bestFit="1" customWidth="1"/>
    <col min="4352" max="4352" width="22.28515625" bestFit="1" customWidth="1"/>
    <col min="4353" max="4353" width="27.5703125" bestFit="1" customWidth="1"/>
    <col min="4354" max="4354" width="9.7109375" bestFit="1" customWidth="1"/>
    <col min="4355" max="4356" width="9.7109375" customWidth="1"/>
    <col min="4357" max="4357" width="14.140625" customWidth="1"/>
    <col min="4358" max="4358" width="15.42578125" bestFit="1" customWidth="1"/>
    <col min="4359" max="4359" width="15.140625" bestFit="1" customWidth="1"/>
    <col min="4360" max="4361" width="11.28515625" bestFit="1" customWidth="1"/>
    <col min="4362" max="4362" width="12" customWidth="1"/>
    <col min="4363" max="4363" width="13.140625" customWidth="1"/>
    <col min="4364" max="4369" width="7.7109375" customWidth="1"/>
    <col min="4370" max="4370" width="8.5703125" bestFit="1" customWidth="1"/>
    <col min="4371" max="4372" width="7.7109375" customWidth="1"/>
    <col min="4373" max="4373" width="8.5703125" bestFit="1" customWidth="1"/>
    <col min="4374" max="4374" width="7.7109375" customWidth="1"/>
    <col min="4607" max="4607" width="13.42578125" bestFit="1" customWidth="1"/>
    <col min="4608" max="4608" width="22.28515625" bestFit="1" customWidth="1"/>
    <col min="4609" max="4609" width="27.5703125" bestFit="1" customWidth="1"/>
    <col min="4610" max="4610" width="9.7109375" bestFit="1" customWidth="1"/>
    <col min="4611" max="4612" width="9.7109375" customWidth="1"/>
    <col min="4613" max="4613" width="14.140625" customWidth="1"/>
    <col min="4614" max="4614" width="15.42578125" bestFit="1" customWidth="1"/>
    <col min="4615" max="4615" width="15.140625" bestFit="1" customWidth="1"/>
    <col min="4616" max="4617" width="11.28515625" bestFit="1" customWidth="1"/>
    <col min="4618" max="4618" width="12" customWidth="1"/>
    <col min="4619" max="4619" width="13.140625" customWidth="1"/>
    <col min="4620" max="4625" width="7.7109375" customWidth="1"/>
    <col min="4626" max="4626" width="8.5703125" bestFit="1" customWidth="1"/>
    <col min="4627" max="4628" width="7.7109375" customWidth="1"/>
    <col min="4629" max="4629" width="8.5703125" bestFit="1" customWidth="1"/>
    <col min="4630" max="4630" width="7.7109375" customWidth="1"/>
    <col min="4863" max="4863" width="13.42578125" bestFit="1" customWidth="1"/>
    <col min="4864" max="4864" width="22.28515625" bestFit="1" customWidth="1"/>
    <col min="4865" max="4865" width="27.5703125" bestFit="1" customWidth="1"/>
    <col min="4866" max="4866" width="9.7109375" bestFit="1" customWidth="1"/>
    <col min="4867" max="4868" width="9.7109375" customWidth="1"/>
    <col min="4869" max="4869" width="14.140625" customWidth="1"/>
    <col min="4870" max="4870" width="15.42578125" bestFit="1" customWidth="1"/>
    <col min="4871" max="4871" width="15.140625" bestFit="1" customWidth="1"/>
    <col min="4872" max="4873" width="11.28515625" bestFit="1" customWidth="1"/>
    <col min="4874" max="4874" width="12" customWidth="1"/>
    <col min="4875" max="4875" width="13.140625" customWidth="1"/>
    <col min="4876" max="4881" width="7.7109375" customWidth="1"/>
    <col min="4882" max="4882" width="8.5703125" bestFit="1" customWidth="1"/>
    <col min="4883" max="4884" width="7.7109375" customWidth="1"/>
    <col min="4885" max="4885" width="8.5703125" bestFit="1" customWidth="1"/>
    <col min="4886" max="4886" width="7.7109375" customWidth="1"/>
    <col min="5119" max="5119" width="13.42578125" bestFit="1" customWidth="1"/>
    <col min="5120" max="5120" width="22.28515625" bestFit="1" customWidth="1"/>
    <col min="5121" max="5121" width="27.5703125" bestFit="1" customWidth="1"/>
    <col min="5122" max="5122" width="9.7109375" bestFit="1" customWidth="1"/>
    <col min="5123" max="5124" width="9.7109375" customWidth="1"/>
    <col min="5125" max="5125" width="14.140625" customWidth="1"/>
    <col min="5126" max="5126" width="15.42578125" bestFit="1" customWidth="1"/>
    <col min="5127" max="5127" width="15.140625" bestFit="1" customWidth="1"/>
    <col min="5128" max="5129" width="11.28515625" bestFit="1" customWidth="1"/>
    <col min="5130" max="5130" width="12" customWidth="1"/>
    <col min="5131" max="5131" width="13.140625" customWidth="1"/>
    <col min="5132" max="5137" width="7.7109375" customWidth="1"/>
    <col min="5138" max="5138" width="8.5703125" bestFit="1" customWidth="1"/>
    <col min="5139" max="5140" width="7.7109375" customWidth="1"/>
    <col min="5141" max="5141" width="8.5703125" bestFit="1" customWidth="1"/>
    <col min="5142" max="5142" width="7.7109375" customWidth="1"/>
    <col min="5375" max="5375" width="13.42578125" bestFit="1" customWidth="1"/>
    <col min="5376" max="5376" width="22.28515625" bestFit="1" customWidth="1"/>
    <col min="5377" max="5377" width="27.5703125" bestFit="1" customWidth="1"/>
    <col min="5378" max="5378" width="9.7109375" bestFit="1" customWidth="1"/>
    <col min="5379" max="5380" width="9.7109375" customWidth="1"/>
    <col min="5381" max="5381" width="14.140625" customWidth="1"/>
    <col min="5382" max="5382" width="15.42578125" bestFit="1" customWidth="1"/>
    <col min="5383" max="5383" width="15.140625" bestFit="1" customWidth="1"/>
    <col min="5384" max="5385" width="11.28515625" bestFit="1" customWidth="1"/>
    <col min="5386" max="5386" width="12" customWidth="1"/>
    <col min="5387" max="5387" width="13.140625" customWidth="1"/>
    <col min="5388" max="5393" width="7.7109375" customWidth="1"/>
    <col min="5394" max="5394" width="8.5703125" bestFit="1" customWidth="1"/>
    <col min="5395" max="5396" width="7.7109375" customWidth="1"/>
    <col min="5397" max="5397" width="8.5703125" bestFit="1" customWidth="1"/>
    <col min="5398" max="5398" width="7.7109375" customWidth="1"/>
    <col min="5631" max="5631" width="13.42578125" bestFit="1" customWidth="1"/>
    <col min="5632" max="5632" width="22.28515625" bestFit="1" customWidth="1"/>
    <col min="5633" max="5633" width="27.5703125" bestFit="1" customWidth="1"/>
    <col min="5634" max="5634" width="9.7109375" bestFit="1" customWidth="1"/>
    <col min="5635" max="5636" width="9.7109375" customWidth="1"/>
    <col min="5637" max="5637" width="14.140625" customWidth="1"/>
    <col min="5638" max="5638" width="15.42578125" bestFit="1" customWidth="1"/>
    <col min="5639" max="5639" width="15.140625" bestFit="1" customWidth="1"/>
    <col min="5640" max="5641" width="11.28515625" bestFit="1" customWidth="1"/>
    <col min="5642" max="5642" width="12" customWidth="1"/>
    <col min="5643" max="5643" width="13.140625" customWidth="1"/>
    <col min="5644" max="5649" width="7.7109375" customWidth="1"/>
    <col min="5650" max="5650" width="8.5703125" bestFit="1" customWidth="1"/>
    <col min="5651" max="5652" width="7.7109375" customWidth="1"/>
    <col min="5653" max="5653" width="8.5703125" bestFit="1" customWidth="1"/>
    <col min="5654" max="5654" width="7.7109375" customWidth="1"/>
    <col min="5887" max="5887" width="13.42578125" bestFit="1" customWidth="1"/>
    <col min="5888" max="5888" width="22.28515625" bestFit="1" customWidth="1"/>
    <col min="5889" max="5889" width="27.5703125" bestFit="1" customWidth="1"/>
    <col min="5890" max="5890" width="9.7109375" bestFit="1" customWidth="1"/>
    <col min="5891" max="5892" width="9.7109375" customWidth="1"/>
    <col min="5893" max="5893" width="14.140625" customWidth="1"/>
    <col min="5894" max="5894" width="15.42578125" bestFit="1" customWidth="1"/>
    <col min="5895" max="5895" width="15.140625" bestFit="1" customWidth="1"/>
    <col min="5896" max="5897" width="11.28515625" bestFit="1" customWidth="1"/>
    <col min="5898" max="5898" width="12" customWidth="1"/>
    <col min="5899" max="5899" width="13.140625" customWidth="1"/>
    <col min="5900" max="5905" width="7.7109375" customWidth="1"/>
    <col min="5906" max="5906" width="8.5703125" bestFit="1" customWidth="1"/>
    <col min="5907" max="5908" width="7.7109375" customWidth="1"/>
    <col min="5909" max="5909" width="8.5703125" bestFit="1" customWidth="1"/>
    <col min="5910" max="5910" width="7.7109375" customWidth="1"/>
    <col min="6143" max="6143" width="13.42578125" bestFit="1" customWidth="1"/>
    <col min="6144" max="6144" width="22.28515625" bestFit="1" customWidth="1"/>
    <col min="6145" max="6145" width="27.5703125" bestFit="1" customWidth="1"/>
    <col min="6146" max="6146" width="9.7109375" bestFit="1" customWidth="1"/>
    <col min="6147" max="6148" width="9.7109375" customWidth="1"/>
    <col min="6149" max="6149" width="14.140625" customWidth="1"/>
    <col min="6150" max="6150" width="15.42578125" bestFit="1" customWidth="1"/>
    <col min="6151" max="6151" width="15.140625" bestFit="1" customWidth="1"/>
    <col min="6152" max="6153" width="11.28515625" bestFit="1" customWidth="1"/>
    <col min="6154" max="6154" width="12" customWidth="1"/>
    <col min="6155" max="6155" width="13.140625" customWidth="1"/>
    <col min="6156" max="6161" width="7.7109375" customWidth="1"/>
    <col min="6162" max="6162" width="8.5703125" bestFit="1" customWidth="1"/>
    <col min="6163" max="6164" width="7.7109375" customWidth="1"/>
    <col min="6165" max="6165" width="8.5703125" bestFit="1" customWidth="1"/>
    <col min="6166" max="6166" width="7.7109375" customWidth="1"/>
    <col min="6399" max="6399" width="13.42578125" bestFit="1" customWidth="1"/>
    <col min="6400" max="6400" width="22.28515625" bestFit="1" customWidth="1"/>
    <col min="6401" max="6401" width="27.5703125" bestFit="1" customWidth="1"/>
    <col min="6402" max="6402" width="9.7109375" bestFit="1" customWidth="1"/>
    <col min="6403" max="6404" width="9.7109375" customWidth="1"/>
    <col min="6405" max="6405" width="14.140625" customWidth="1"/>
    <col min="6406" max="6406" width="15.42578125" bestFit="1" customWidth="1"/>
    <col min="6407" max="6407" width="15.140625" bestFit="1" customWidth="1"/>
    <col min="6408" max="6409" width="11.28515625" bestFit="1" customWidth="1"/>
    <col min="6410" max="6410" width="12" customWidth="1"/>
    <col min="6411" max="6411" width="13.140625" customWidth="1"/>
    <col min="6412" max="6417" width="7.7109375" customWidth="1"/>
    <col min="6418" max="6418" width="8.5703125" bestFit="1" customWidth="1"/>
    <col min="6419" max="6420" width="7.7109375" customWidth="1"/>
    <col min="6421" max="6421" width="8.5703125" bestFit="1" customWidth="1"/>
    <col min="6422" max="6422" width="7.7109375" customWidth="1"/>
    <col min="6655" max="6655" width="13.42578125" bestFit="1" customWidth="1"/>
    <col min="6656" max="6656" width="22.28515625" bestFit="1" customWidth="1"/>
    <col min="6657" max="6657" width="27.5703125" bestFit="1" customWidth="1"/>
    <col min="6658" max="6658" width="9.7109375" bestFit="1" customWidth="1"/>
    <col min="6659" max="6660" width="9.7109375" customWidth="1"/>
    <col min="6661" max="6661" width="14.140625" customWidth="1"/>
    <col min="6662" max="6662" width="15.42578125" bestFit="1" customWidth="1"/>
    <col min="6663" max="6663" width="15.140625" bestFit="1" customWidth="1"/>
    <col min="6664" max="6665" width="11.28515625" bestFit="1" customWidth="1"/>
    <col min="6666" max="6666" width="12" customWidth="1"/>
    <col min="6667" max="6667" width="13.140625" customWidth="1"/>
    <col min="6668" max="6673" width="7.7109375" customWidth="1"/>
    <col min="6674" max="6674" width="8.5703125" bestFit="1" customWidth="1"/>
    <col min="6675" max="6676" width="7.7109375" customWidth="1"/>
    <col min="6677" max="6677" width="8.5703125" bestFit="1" customWidth="1"/>
    <col min="6678" max="6678" width="7.7109375" customWidth="1"/>
    <col min="6911" max="6911" width="13.42578125" bestFit="1" customWidth="1"/>
    <col min="6912" max="6912" width="22.28515625" bestFit="1" customWidth="1"/>
    <col min="6913" max="6913" width="27.5703125" bestFit="1" customWidth="1"/>
    <col min="6914" max="6914" width="9.7109375" bestFit="1" customWidth="1"/>
    <col min="6915" max="6916" width="9.7109375" customWidth="1"/>
    <col min="6917" max="6917" width="14.140625" customWidth="1"/>
    <col min="6918" max="6918" width="15.42578125" bestFit="1" customWidth="1"/>
    <col min="6919" max="6919" width="15.140625" bestFit="1" customWidth="1"/>
    <col min="6920" max="6921" width="11.28515625" bestFit="1" customWidth="1"/>
    <col min="6922" max="6922" width="12" customWidth="1"/>
    <col min="6923" max="6923" width="13.140625" customWidth="1"/>
    <col min="6924" max="6929" width="7.7109375" customWidth="1"/>
    <col min="6930" max="6930" width="8.5703125" bestFit="1" customWidth="1"/>
    <col min="6931" max="6932" width="7.7109375" customWidth="1"/>
    <col min="6933" max="6933" width="8.5703125" bestFit="1" customWidth="1"/>
    <col min="6934" max="6934" width="7.7109375" customWidth="1"/>
    <col min="7167" max="7167" width="13.42578125" bestFit="1" customWidth="1"/>
    <col min="7168" max="7168" width="22.28515625" bestFit="1" customWidth="1"/>
    <col min="7169" max="7169" width="27.5703125" bestFit="1" customWidth="1"/>
    <col min="7170" max="7170" width="9.7109375" bestFit="1" customWidth="1"/>
    <col min="7171" max="7172" width="9.7109375" customWidth="1"/>
    <col min="7173" max="7173" width="14.140625" customWidth="1"/>
    <col min="7174" max="7174" width="15.42578125" bestFit="1" customWidth="1"/>
    <col min="7175" max="7175" width="15.140625" bestFit="1" customWidth="1"/>
    <col min="7176" max="7177" width="11.28515625" bestFit="1" customWidth="1"/>
    <col min="7178" max="7178" width="12" customWidth="1"/>
    <col min="7179" max="7179" width="13.140625" customWidth="1"/>
    <col min="7180" max="7185" width="7.7109375" customWidth="1"/>
    <col min="7186" max="7186" width="8.5703125" bestFit="1" customWidth="1"/>
    <col min="7187" max="7188" width="7.7109375" customWidth="1"/>
    <col min="7189" max="7189" width="8.5703125" bestFit="1" customWidth="1"/>
    <col min="7190" max="7190" width="7.7109375" customWidth="1"/>
    <col min="7423" max="7423" width="13.42578125" bestFit="1" customWidth="1"/>
    <col min="7424" max="7424" width="22.28515625" bestFit="1" customWidth="1"/>
    <col min="7425" max="7425" width="27.5703125" bestFit="1" customWidth="1"/>
    <col min="7426" max="7426" width="9.7109375" bestFit="1" customWidth="1"/>
    <col min="7427" max="7428" width="9.7109375" customWidth="1"/>
    <col min="7429" max="7429" width="14.140625" customWidth="1"/>
    <col min="7430" max="7430" width="15.42578125" bestFit="1" customWidth="1"/>
    <col min="7431" max="7431" width="15.140625" bestFit="1" customWidth="1"/>
    <col min="7432" max="7433" width="11.28515625" bestFit="1" customWidth="1"/>
    <col min="7434" max="7434" width="12" customWidth="1"/>
    <col min="7435" max="7435" width="13.140625" customWidth="1"/>
    <col min="7436" max="7441" width="7.7109375" customWidth="1"/>
    <col min="7442" max="7442" width="8.5703125" bestFit="1" customWidth="1"/>
    <col min="7443" max="7444" width="7.7109375" customWidth="1"/>
    <col min="7445" max="7445" width="8.5703125" bestFit="1" customWidth="1"/>
    <col min="7446" max="7446" width="7.7109375" customWidth="1"/>
    <col min="7679" max="7679" width="13.42578125" bestFit="1" customWidth="1"/>
    <col min="7680" max="7680" width="22.28515625" bestFit="1" customWidth="1"/>
    <col min="7681" max="7681" width="27.5703125" bestFit="1" customWidth="1"/>
    <col min="7682" max="7682" width="9.7109375" bestFit="1" customWidth="1"/>
    <col min="7683" max="7684" width="9.7109375" customWidth="1"/>
    <col min="7685" max="7685" width="14.140625" customWidth="1"/>
    <col min="7686" max="7686" width="15.42578125" bestFit="1" customWidth="1"/>
    <col min="7687" max="7687" width="15.140625" bestFit="1" customWidth="1"/>
    <col min="7688" max="7689" width="11.28515625" bestFit="1" customWidth="1"/>
    <col min="7690" max="7690" width="12" customWidth="1"/>
    <col min="7691" max="7691" width="13.140625" customWidth="1"/>
    <col min="7692" max="7697" width="7.7109375" customWidth="1"/>
    <col min="7698" max="7698" width="8.5703125" bestFit="1" customWidth="1"/>
    <col min="7699" max="7700" width="7.7109375" customWidth="1"/>
    <col min="7701" max="7701" width="8.5703125" bestFit="1" customWidth="1"/>
    <col min="7702" max="7702" width="7.7109375" customWidth="1"/>
    <col min="7935" max="7935" width="13.42578125" bestFit="1" customWidth="1"/>
    <col min="7936" max="7936" width="22.28515625" bestFit="1" customWidth="1"/>
    <col min="7937" max="7937" width="27.5703125" bestFit="1" customWidth="1"/>
    <col min="7938" max="7938" width="9.7109375" bestFit="1" customWidth="1"/>
    <col min="7939" max="7940" width="9.7109375" customWidth="1"/>
    <col min="7941" max="7941" width="14.140625" customWidth="1"/>
    <col min="7942" max="7942" width="15.42578125" bestFit="1" customWidth="1"/>
    <col min="7943" max="7943" width="15.140625" bestFit="1" customWidth="1"/>
    <col min="7944" max="7945" width="11.28515625" bestFit="1" customWidth="1"/>
    <col min="7946" max="7946" width="12" customWidth="1"/>
    <col min="7947" max="7947" width="13.140625" customWidth="1"/>
    <col min="7948" max="7953" width="7.7109375" customWidth="1"/>
    <col min="7954" max="7954" width="8.5703125" bestFit="1" customWidth="1"/>
    <col min="7955" max="7956" width="7.7109375" customWidth="1"/>
    <col min="7957" max="7957" width="8.5703125" bestFit="1" customWidth="1"/>
    <col min="7958" max="7958" width="7.7109375" customWidth="1"/>
    <col min="8191" max="8191" width="13.42578125" bestFit="1" customWidth="1"/>
    <col min="8192" max="8192" width="22.28515625" bestFit="1" customWidth="1"/>
    <col min="8193" max="8193" width="27.5703125" bestFit="1" customWidth="1"/>
    <col min="8194" max="8194" width="9.7109375" bestFit="1" customWidth="1"/>
    <col min="8195" max="8196" width="9.7109375" customWidth="1"/>
    <col min="8197" max="8197" width="14.140625" customWidth="1"/>
    <col min="8198" max="8198" width="15.42578125" bestFit="1" customWidth="1"/>
    <col min="8199" max="8199" width="15.140625" bestFit="1" customWidth="1"/>
    <col min="8200" max="8201" width="11.28515625" bestFit="1" customWidth="1"/>
    <col min="8202" max="8202" width="12" customWidth="1"/>
    <col min="8203" max="8203" width="13.140625" customWidth="1"/>
    <col min="8204" max="8209" width="7.7109375" customWidth="1"/>
    <col min="8210" max="8210" width="8.5703125" bestFit="1" customWidth="1"/>
    <col min="8211" max="8212" width="7.7109375" customWidth="1"/>
    <col min="8213" max="8213" width="8.5703125" bestFit="1" customWidth="1"/>
    <col min="8214" max="8214" width="7.7109375" customWidth="1"/>
    <col min="8447" max="8447" width="13.42578125" bestFit="1" customWidth="1"/>
    <col min="8448" max="8448" width="22.28515625" bestFit="1" customWidth="1"/>
    <col min="8449" max="8449" width="27.5703125" bestFit="1" customWidth="1"/>
    <col min="8450" max="8450" width="9.7109375" bestFit="1" customWidth="1"/>
    <col min="8451" max="8452" width="9.7109375" customWidth="1"/>
    <col min="8453" max="8453" width="14.140625" customWidth="1"/>
    <col min="8454" max="8454" width="15.42578125" bestFit="1" customWidth="1"/>
    <col min="8455" max="8455" width="15.140625" bestFit="1" customWidth="1"/>
    <col min="8456" max="8457" width="11.28515625" bestFit="1" customWidth="1"/>
    <col min="8458" max="8458" width="12" customWidth="1"/>
    <col min="8459" max="8459" width="13.140625" customWidth="1"/>
    <col min="8460" max="8465" width="7.7109375" customWidth="1"/>
    <col min="8466" max="8466" width="8.5703125" bestFit="1" customWidth="1"/>
    <col min="8467" max="8468" width="7.7109375" customWidth="1"/>
    <col min="8469" max="8469" width="8.5703125" bestFit="1" customWidth="1"/>
    <col min="8470" max="8470" width="7.7109375" customWidth="1"/>
    <col min="8703" max="8703" width="13.42578125" bestFit="1" customWidth="1"/>
    <col min="8704" max="8704" width="22.28515625" bestFit="1" customWidth="1"/>
    <col min="8705" max="8705" width="27.5703125" bestFit="1" customWidth="1"/>
    <col min="8706" max="8706" width="9.7109375" bestFit="1" customWidth="1"/>
    <col min="8707" max="8708" width="9.7109375" customWidth="1"/>
    <col min="8709" max="8709" width="14.140625" customWidth="1"/>
    <col min="8710" max="8710" width="15.42578125" bestFit="1" customWidth="1"/>
    <col min="8711" max="8711" width="15.140625" bestFit="1" customWidth="1"/>
    <col min="8712" max="8713" width="11.28515625" bestFit="1" customWidth="1"/>
    <col min="8714" max="8714" width="12" customWidth="1"/>
    <col min="8715" max="8715" width="13.140625" customWidth="1"/>
    <col min="8716" max="8721" width="7.7109375" customWidth="1"/>
    <col min="8722" max="8722" width="8.5703125" bestFit="1" customWidth="1"/>
    <col min="8723" max="8724" width="7.7109375" customWidth="1"/>
    <col min="8725" max="8725" width="8.5703125" bestFit="1" customWidth="1"/>
    <col min="8726" max="8726" width="7.7109375" customWidth="1"/>
    <col min="8959" max="8959" width="13.42578125" bestFit="1" customWidth="1"/>
    <col min="8960" max="8960" width="22.28515625" bestFit="1" customWidth="1"/>
    <col min="8961" max="8961" width="27.5703125" bestFit="1" customWidth="1"/>
    <col min="8962" max="8962" width="9.7109375" bestFit="1" customWidth="1"/>
    <col min="8963" max="8964" width="9.7109375" customWidth="1"/>
    <col min="8965" max="8965" width="14.140625" customWidth="1"/>
    <col min="8966" max="8966" width="15.42578125" bestFit="1" customWidth="1"/>
    <col min="8967" max="8967" width="15.140625" bestFit="1" customWidth="1"/>
    <col min="8968" max="8969" width="11.28515625" bestFit="1" customWidth="1"/>
    <col min="8970" max="8970" width="12" customWidth="1"/>
    <col min="8971" max="8971" width="13.140625" customWidth="1"/>
    <col min="8972" max="8977" width="7.7109375" customWidth="1"/>
    <col min="8978" max="8978" width="8.5703125" bestFit="1" customWidth="1"/>
    <col min="8979" max="8980" width="7.7109375" customWidth="1"/>
    <col min="8981" max="8981" width="8.5703125" bestFit="1" customWidth="1"/>
    <col min="8982" max="8982" width="7.7109375" customWidth="1"/>
    <col min="9215" max="9215" width="13.42578125" bestFit="1" customWidth="1"/>
    <col min="9216" max="9216" width="22.28515625" bestFit="1" customWidth="1"/>
    <col min="9217" max="9217" width="27.5703125" bestFit="1" customWidth="1"/>
    <col min="9218" max="9218" width="9.7109375" bestFit="1" customWidth="1"/>
    <col min="9219" max="9220" width="9.7109375" customWidth="1"/>
    <col min="9221" max="9221" width="14.140625" customWidth="1"/>
    <col min="9222" max="9222" width="15.42578125" bestFit="1" customWidth="1"/>
    <col min="9223" max="9223" width="15.140625" bestFit="1" customWidth="1"/>
    <col min="9224" max="9225" width="11.28515625" bestFit="1" customWidth="1"/>
    <col min="9226" max="9226" width="12" customWidth="1"/>
    <col min="9227" max="9227" width="13.140625" customWidth="1"/>
    <col min="9228" max="9233" width="7.7109375" customWidth="1"/>
    <col min="9234" max="9234" width="8.5703125" bestFit="1" customWidth="1"/>
    <col min="9235" max="9236" width="7.7109375" customWidth="1"/>
    <col min="9237" max="9237" width="8.5703125" bestFit="1" customWidth="1"/>
    <col min="9238" max="9238" width="7.7109375" customWidth="1"/>
    <col min="9471" max="9471" width="13.42578125" bestFit="1" customWidth="1"/>
    <col min="9472" max="9472" width="22.28515625" bestFit="1" customWidth="1"/>
    <col min="9473" max="9473" width="27.5703125" bestFit="1" customWidth="1"/>
    <col min="9474" max="9474" width="9.7109375" bestFit="1" customWidth="1"/>
    <col min="9475" max="9476" width="9.7109375" customWidth="1"/>
    <col min="9477" max="9477" width="14.140625" customWidth="1"/>
    <col min="9478" max="9478" width="15.42578125" bestFit="1" customWidth="1"/>
    <col min="9479" max="9479" width="15.140625" bestFit="1" customWidth="1"/>
    <col min="9480" max="9481" width="11.28515625" bestFit="1" customWidth="1"/>
    <col min="9482" max="9482" width="12" customWidth="1"/>
    <col min="9483" max="9483" width="13.140625" customWidth="1"/>
    <col min="9484" max="9489" width="7.7109375" customWidth="1"/>
    <col min="9490" max="9490" width="8.5703125" bestFit="1" customWidth="1"/>
    <col min="9491" max="9492" width="7.7109375" customWidth="1"/>
    <col min="9493" max="9493" width="8.5703125" bestFit="1" customWidth="1"/>
    <col min="9494" max="9494" width="7.7109375" customWidth="1"/>
    <col min="9727" max="9727" width="13.42578125" bestFit="1" customWidth="1"/>
    <col min="9728" max="9728" width="22.28515625" bestFit="1" customWidth="1"/>
    <col min="9729" max="9729" width="27.5703125" bestFit="1" customWidth="1"/>
    <col min="9730" max="9730" width="9.7109375" bestFit="1" customWidth="1"/>
    <col min="9731" max="9732" width="9.7109375" customWidth="1"/>
    <col min="9733" max="9733" width="14.140625" customWidth="1"/>
    <col min="9734" max="9734" width="15.42578125" bestFit="1" customWidth="1"/>
    <col min="9735" max="9735" width="15.140625" bestFit="1" customWidth="1"/>
    <col min="9736" max="9737" width="11.28515625" bestFit="1" customWidth="1"/>
    <col min="9738" max="9738" width="12" customWidth="1"/>
    <col min="9739" max="9739" width="13.140625" customWidth="1"/>
    <col min="9740" max="9745" width="7.7109375" customWidth="1"/>
    <col min="9746" max="9746" width="8.5703125" bestFit="1" customWidth="1"/>
    <col min="9747" max="9748" width="7.7109375" customWidth="1"/>
    <col min="9749" max="9749" width="8.5703125" bestFit="1" customWidth="1"/>
    <col min="9750" max="9750" width="7.7109375" customWidth="1"/>
    <col min="9983" max="9983" width="13.42578125" bestFit="1" customWidth="1"/>
    <col min="9984" max="9984" width="22.28515625" bestFit="1" customWidth="1"/>
    <col min="9985" max="9985" width="27.5703125" bestFit="1" customWidth="1"/>
    <col min="9986" max="9986" width="9.7109375" bestFit="1" customWidth="1"/>
    <col min="9987" max="9988" width="9.7109375" customWidth="1"/>
    <col min="9989" max="9989" width="14.140625" customWidth="1"/>
    <col min="9990" max="9990" width="15.42578125" bestFit="1" customWidth="1"/>
    <col min="9991" max="9991" width="15.140625" bestFit="1" customWidth="1"/>
    <col min="9992" max="9993" width="11.28515625" bestFit="1" customWidth="1"/>
    <col min="9994" max="9994" width="12" customWidth="1"/>
    <col min="9995" max="9995" width="13.140625" customWidth="1"/>
    <col min="9996" max="10001" width="7.7109375" customWidth="1"/>
    <col min="10002" max="10002" width="8.5703125" bestFit="1" customWidth="1"/>
    <col min="10003" max="10004" width="7.7109375" customWidth="1"/>
    <col min="10005" max="10005" width="8.5703125" bestFit="1" customWidth="1"/>
    <col min="10006" max="10006" width="7.7109375" customWidth="1"/>
    <col min="10239" max="10239" width="13.42578125" bestFit="1" customWidth="1"/>
    <col min="10240" max="10240" width="22.28515625" bestFit="1" customWidth="1"/>
    <col min="10241" max="10241" width="27.5703125" bestFit="1" customWidth="1"/>
    <col min="10242" max="10242" width="9.7109375" bestFit="1" customWidth="1"/>
    <col min="10243" max="10244" width="9.7109375" customWidth="1"/>
    <col min="10245" max="10245" width="14.140625" customWidth="1"/>
    <col min="10246" max="10246" width="15.42578125" bestFit="1" customWidth="1"/>
    <col min="10247" max="10247" width="15.140625" bestFit="1" customWidth="1"/>
    <col min="10248" max="10249" width="11.28515625" bestFit="1" customWidth="1"/>
    <col min="10250" max="10250" width="12" customWidth="1"/>
    <col min="10251" max="10251" width="13.140625" customWidth="1"/>
    <col min="10252" max="10257" width="7.7109375" customWidth="1"/>
    <col min="10258" max="10258" width="8.5703125" bestFit="1" customWidth="1"/>
    <col min="10259" max="10260" width="7.7109375" customWidth="1"/>
    <col min="10261" max="10261" width="8.5703125" bestFit="1" customWidth="1"/>
    <col min="10262" max="10262" width="7.7109375" customWidth="1"/>
    <col min="10495" max="10495" width="13.42578125" bestFit="1" customWidth="1"/>
    <col min="10496" max="10496" width="22.28515625" bestFit="1" customWidth="1"/>
    <col min="10497" max="10497" width="27.5703125" bestFit="1" customWidth="1"/>
    <col min="10498" max="10498" width="9.7109375" bestFit="1" customWidth="1"/>
    <col min="10499" max="10500" width="9.7109375" customWidth="1"/>
    <col min="10501" max="10501" width="14.140625" customWidth="1"/>
    <col min="10502" max="10502" width="15.42578125" bestFit="1" customWidth="1"/>
    <col min="10503" max="10503" width="15.140625" bestFit="1" customWidth="1"/>
    <col min="10504" max="10505" width="11.28515625" bestFit="1" customWidth="1"/>
    <col min="10506" max="10506" width="12" customWidth="1"/>
    <col min="10507" max="10507" width="13.140625" customWidth="1"/>
    <col min="10508" max="10513" width="7.7109375" customWidth="1"/>
    <col min="10514" max="10514" width="8.5703125" bestFit="1" customWidth="1"/>
    <col min="10515" max="10516" width="7.7109375" customWidth="1"/>
    <col min="10517" max="10517" width="8.5703125" bestFit="1" customWidth="1"/>
    <col min="10518" max="10518" width="7.7109375" customWidth="1"/>
    <col min="10751" max="10751" width="13.42578125" bestFit="1" customWidth="1"/>
    <col min="10752" max="10752" width="22.28515625" bestFit="1" customWidth="1"/>
    <col min="10753" max="10753" width="27.5703125" bestFit="1" customWidth="1"/>
    <col min="10754" max="10754" width="9.7109375" bestFit="1" customWidth="1"/>
    <col min="10755" max="10756" width="9.7109375" customWidth="1"/>
    <col min="10757" max="10757" width="14.140625" customWidth="1"/>
    <col min="10758" max="10758" width="15.42578125" bestFit="1" customWidth="1"/>
    <col min="10759" max="10759" width="15.140625" bestFit="1" customWidth="1"/>
    <col min="10760" max="10761" width="11.28515625" bestFit="1" customWidth="1"/>
    <col min="10762" max="10762" width="12" customWidth="1"/>
    <col min="10763" max="10763" width="13.140625" customWidth="1"/>
    <col min="10764" max="10769" width="7.7109375" customWidth="1"/>
    <col min="10770" max="10770" width="8.5703125" bestFit="1" customWidth="1"/>
    <col min="10771" max="10772" width="7.7109375" customWidth="1"/>
    <col min="10773" max="10773" width="8.5703125" bestFit="1" customWidth="1"/>
    <col min="10774" max="10774" width="7.7109375" customWidth="1"/>
    <col min="11007" max="11007" width="13.42578125" bestFit="1" customWidth="1"/>
    <col min="11008" max="11008" width="22.28515625" bestFit="1" customWidth="1"/>
    <col min="11009" max="11009" width="27.5703125" bestFit="1" customWidth="1"/>
    <col min="11010" max="11010" width="9.7109375" bestFit="1" customWidth="1"/>
    <col min="11011" max="11012" width="9.7109375" customWidth="1"/>
    <col min="11013" max="11013" width="14.140625" customWidth="1"/>
    <col min="11014" max="11014" width="15.42578125" bestFit="1" customWidth="1"/>
    <col min="11015" max="11015" width="15.140625" bestFit="1" customWidth="1"/>
    <col min="11016" max="11017" width="11.28515625" bestFit="1" customWidth="1"/>
    <col min="11018" max="11018" width="12" customWidth="1"/>
    <col min="11019" max="11019" width="13.140625" customWidth="1"/>
    <col min="11020" max="11025" width="7.7109375" customWidth="1"/>
    <col min="11026" max="11026" width="8.5703125" bestFit="1" customWidth="1"/>
    <col min="11027" max="11028" width="7.7109375" customWidth="1"/>
    <col min="11029" max="11029" width="8.5703125" bestFit="1" customWidth="1"/>
    <col min="11030" max="11030" width="7.7109375" customWidth="1"/>
    <col min="11263" max="11263" width="13.42578125" bestFit="1" customWidth="1"/>
    <col min="11264" max="11264" width="22.28515625" bestFit="1" customWidth="1"/>
    <col min="11265" max="11265" width="27.5703125" bestFit="1" customWidth="1"/>
    <col min="11266" max="11266" width="9.7109375" bestFit="1" customWidth="1"/>
    <col min="11267" max="11268" width="9.7109375" customWidth="1"/>
    <col min="11269" max="11269" width="14.140625" customWidth="1"/>
    <col min="11270" max="11270" width="15.42578125" bestFit="1" customWidth="1"/>
    <col min="11271" max="11271" width="15.140625" bestFit="1" customWidth="1"/>
    <col min="11272" max="11273" width="11.28515625" bestFit="1" customWidth="1"/>
    <col min="11274" max="11274" width="12" customWidth="1"/>
    <col min="11275" max="11275" width="13.140625" customWidth="1"/>
    <col min="11276" max="11281" width="7.7109375" customWidth="1"/>
    <col min="11282" max="11282" width="8.5703125" bestFit="1" customWidth="1"/>
    <col min="11283" max="11284" width="7.7109375" customWidth="1"/>
    <col min="11285" max="11285" width="8.5703125" bestFit="1" customWidth="1"/>
    <col min="11286" max="11286" width="7.7109375" customWidth="1"/>
    <col min="11519" max="11519" width="13.42578125" bestFit="1" customWidth="1"/>
    <col min="11520" max="11520" width="22.28515625" bestFit="1" customWidth="1"/>
    <col min="11521" max="11521" width="27.5703125" bestFit="1" customWidth="1"/>
    <col min="11522" max="11522" width="9.7109375" bestFit="1" customWidth="1"/>
    <col min="11523" max="11524" width="9.7109375" customWidth="1"/>
    <col min="11525" max="11525" width="14.140625" customWidth="1"/>
    <col min="11526" max="11526" width="15.42578125" bestFit="1" customWidth="1"/>
    <col min="11527" max="11527" width="15.140625" bestFit="1" customWidth="1"/>
    <col min="11528" max="11529" width="11.28515625" bestFit="1" customWidth="1"/>
    <col min="11530" max="11530" width="12" customWidth="1"/>
    <col min="11531" max="11531" width="13.140625" customWidth="1"/>
    <col min="11532" max="11537" width="7.7109375" customWidth="1"/>
    <col min="11538" max="11538" width="8.5703125" bestFit="1" customWidth="1"/>
    <col min="11539" max="11540" width="7.7109375" customWidth="1"/>
    <col min="11541" max="11541" width="8.5703125" bestFit="1" customWidth="1"/>
    <col min="11542" max="11542" width="7.7109375" customWidth="1"/>
    <col min="11775" max="11775" width="13.42578125" bestFit="1" customWidth="1"/>
    <col min="11776" max="11776" width="22.28515625" bestFit="1" customWidth="1"/>
    <col min="11777" max="11777" width="27.5703125" bestFit="1" customWidth="1"/>
    <col min="11778" max="11778" width="9.7109375" bestFit="1" customWidth="1"/>
    <col min="11779" max="11780" width="9.7109375" customWidth="1"/>
    <col min="11781" max="11781" width="14.140625" customWidth="1"/>
    <col min="11782" max="11782" width="15.42578125" bestFit="1" customWidth="1"/>
    <col min="11783" max="11783" width="15.140625" bestFit="1" customWidth="1"/>
    <col min="11784" max="11785" width="11.28515625" bestFit="1" customWidth="1"/>
    <col min="11786" max="11786" width="12" customWidth="1"/>
    <col min="11787" max="11787" width="13.140625" customWidth="1"/>
    <col min="11788" max="11793" width="7.7109375" customWidth="1"/>
    <col min="11794" max="11794" width="8.5703125" bestFit="1" customWidth="1"/>
    <col min="11795" max="11796" width="7.7109375" customWidth="1"/>
    <col min="11797" max="11797" width="8.5703125" bestFit="1" customWidth="1"/>
    <col min="11798" max="11798" width="7.7109375" customWidth="1"/>
    <col min="12031" max="12031" width="13.42578125" bestFit="1" customWidth="1"/>
    <col min="12032" max="12032" width="22.28515625" bestFit="1" customWidth="1"/>
    <col min="12033" max="12033" width="27.5703125" bestFit="1" customWidth="1"/>
    <col min="12034" max="12034" width="9.7109375" bestFit="1" customWidth="1"/>
    <col min="12035" max="12036" width="9.7109375" customWidth="1"/>
    <col min="12037" max="12037" width="14.140625" customWidth="1"/>
    <col min="12038" max="12038" width="15.42578125" bestFit="1" customWidth="1"/>
    <col min="12039" max="12039" width="15.140625" bestFit="1" customWidth="1"/>
    <col min="12040" max="12041" width="11.28515625" bestFit="1" customWidth="1"/>
    <col min="12042" max="12042" width="12" customWidth="1"/>
    <col min="12043" max="12043" width="13.140625" customWidth="1"/>
    <col min="12044" max="12049" width="7.7109375" customWidth="1"/>
    <col min="12050" max="12050" width="8.5703125" bestFit="1" customWidth="1"/>
    <col min="12051" max="12052" width="7.7109375" customWidth="1"/>
    <col min="12053" max="12053" width="8.5703125" bestFit="1" customWidth="1"/>
    <col min="12054" max="12054" width="7.7109375" customWidth="1"/>
    <col min="12287" max="12287" width="13.42578125" bestFit="1" customWidth="1"/>
    <col min="12288" max="12288" width="22.28515625" bestFit="1" customWidth="1"/>
    <col min="12289" max="12289" width="27.5703125" bestFit="1" customWidth="1"/>
    <col min="12290" max="12290" width="9.7109375" bestFit="1" customWidth="1"/>
    <col min="12291" max="12292" width="9.7109375" customWidth="1"/>
    <col min="12293" max="12293" width="14.140625" customWidth="1"/>
    <col min="12294" max="12294" width="15.42578125" bestFit="1" customWidth="1"/>
    <col min="12295" max="12295" width="15.140625" bestFit="1" customWidth="1"/>
    <col min="12296" max="12297" width="11.28515625" bestFit="1" customWidth="1"/>
    <col min="12298" max="12298" width="12" customWidth="1"/>
    <col min="12299" max="12299" width="13.140625" customWidth="1"/>
    <col min="12300" max="12305" width="7.7109375" customWidth="1"/>
    <col min="12306" max="12306" width="8.5703125" bestFit="1" customWidth="1"/>
    <col min="12307" max="12308" width="7.7109375" customWidth="1"/>
    <col min="12309" max="12309" width="8.5703125" bestFit="1" customWidth="1"/>
    <col min="12310" max="12310" width="7.7109375" customWidth="1"/>
    <col min="12543" max="12543" width="13.42578125" bestFit="1" customWidth="1"/>
    <col min="12544" max="12544" width="22.28515625" bestFit="1" customWidth="1"/>
    <col min="12545" max="12545" width="27.5703125" bestFit="1" customWidth="1"/>
    <col min="12546" max="12546" width="9.7109375" bestFit="1" customWidth="1"/>
    <col min="12547" max="12548" width="9.7109375" customWidth="1"/>
    <col min="12549" max="12549" width="14.140625" customWidth="1"/>
    <col min="12550" max="12550" width="15.42578125" bestFit="1" customWidth="1"/>
    <col min="12551" max="12551" width="15.140625" bestFit="1" customWidth="1"/>
    <col min="12552" max="12553" width="11.28515625" bestFit="1" customWidth="1"/>
    <col min="12554" max="12554" width="12" customWidth="1"/>
    <col min="12555" max="12555" width="13.140625" customWidth="1"/>
    <col min="12556" max="12561" width="7.7109375" customWidth="1"/>
    <col min="12562" max="12562" width="8.5703125" bestFit="1" customWidth="1"/>
    <col min="12563" max="12564" width="7.7109375" customWidth="1"/>
    <col min="12565" max="12565" width="8.5703125" bestFit="1" customWidth="1"/>
    <col min="12566" max="12566" width="7.7109375" customWidth="1"/>
    <col min="12799" max="12799" width="13.42578125" bestFit="1" customWidth="1"/>
    <col min="12800" max="12800" width="22.28515625" bestFit="1" customWidth="1"/>
    <col min="12801" max="12801" width="27.5703125" bestFit="1" customWidth="1"/>
    <col min="12802" max="12802" width="9.7109375" bestFit="1" customWidth="1"/>
    <col min="12803" max="12804" width="9.7109375" customWidth="1"/>
    <col min="12805" max="12805" width="14.140625" customWidth="1"/>
    <col min="12806" max="12806" width="15.42578125" bestFit="1" customWidth="1"/>
    <col min="12807" max="12807" width="15.140625" bestFit="1" customWidth="1"/>
    <col min="12808" max="12809" width="11.28515625" bestFit="1" customWidth="1"/>
    <col min="12810" max="12810" width="12" customWidth="1"/>
    <col min="12811" max="12811" width="13.140625" customWidth="1"/>
    <col min="12812" max="12817" width="7.7109375" customWidth="1"/>
    <col min="12818" max="12818" width="8.5703125" bestFit="1" customWidth="1"/>
    <col min="12819" max="12820" width="7.7109375" customWidth="1"/>
    <col min="12821" max="12821" width="8.5703125" bestFit="1" customWidth="1"/>
    <col min="12822" max="12822" width="7.7109375" customWidth="1"/>
    <col min="13055" max="13055" width="13.42578125" bestFit="1" customWidth="1"/>
    <col min="13056" max="13056" width="22.28515625" bestFit="1" customWidth="1"/>
    <col min="13057" max="13057" width="27.5703125" bestFit="1" customWidth="1"/>
    <col min="13058" max="13058" width="9.7109375" bestFit="1" customWidth="1"/>
    <col min="13059" max="13060" width="9.7109375" customWidth="1"/>
    <col min="13061" max="13061" width="14.140625" customWidth="1"/>
    <col min="13062" max="13062" width="15.42578125" bestFit="1" customWidth="1"/>
    <col min="13063" max="13063" width="15.140625" bestFit="1" customWidth="1"/>
    <col min="13064" max="13065" width="11.28515625" bestFit="1" customWidth="1"/>
    <col min="13066" max="13066" width="12" customWidth="1"/>
    <col min="13067" max="13067" width="13.140625" customWidth="1"/>
    <col min="13068" max="13073" width="7.7109375" customWidth="1"/>
    <col min="13074" max="13074" width="8.5703125" bestFit="1" customWidth="1"/>
    <col min="13075" max="13076" width="7.7109375" customWidth="1"/>
    <col min="13077" max="13077" width="8.5703125" bestFit="1" customWidth="1"/>
    <col min="13078" max="13078" width="7.7109375" customWidth="1"/>
    <col min="13311" max="13311" width="13.42578125" bestFit="1" customWidth="1"/>
    <col min="13312" max="13312" width="22.28515625" bestFit="1" customWidth="1"/>
    <col min="13313" max="13313" width="27.5703125" bestFit="1" customWidth="1"/>
    <col min="13314" max="13314" width="9.7109375" bestFit="1" customWidth="1"/>
    <col min="13315" max="13316" width="9.7109375" customWidth="1"/>
    <col min="13317" max="13317" width="14.140625" customWidth="1"/>
    <col min="13318" max="13318" width="15.42578125" bestFit="1" customWidth="1"/>
    <col min="13319" max="13319" width="15.140625" bestFit="1" customWidth="1"/>
    <col min="13320" max="13321" width="11.28515625" bestFit="1" customWidth="1"/>
    <col min="13322" max="13322" width="12" customWidth="1"/>
    <col min="13323" max="13323" width="13.140625" customWidth="1"/>
    <col min="13324" max="13329" width="7.7109375" customWidth="1"/>
    <col min="13330" max="13330" width="8.5703125" bestFit="1" customWidth="1"/>
    <col min="13331" max="13332" width="7.7109375" customWidth="1"/>
    <col min="13333" max="13333" width="8.5703125" bestFit="1" customWidth="1"/>
    <col min="13334" max="13334" width="7.7109375" customWidth="1"/>
    <col min="13567" max="13567" width="13.42578125" bestFit="1" customWidth="1"/>
    <col min="13568" max="13568" width="22.28515625" bestFit="1" customWidth="1"/>
    <col min="13569" max="13569" width="27.5703125" bestFit="1" customWidth="1"/>
    <col min="13570" max="13570" width="9.7109375" bestFit="1" customWidth="1"/>
    <col min="13571" max="13572" width="9.7109375" customWidth="1"/>
    <col min="13573" max="13573" width="14.140625" customWidth="1"/>
    <col min="13574" max="13574" width="15.42578125" bestFit="1" customWidth="1"/>
    <col min="13575" max="13575" width="15.140625" bestFit="1" customWidth="1"/>
    <col min="13576" max="13577" width="11.28515625" bestFit="1" customWidth="1"/>
    <col min="13578" max="13578" width="12" customWidth="1"/>
    <col min="13579" max="13579" width="13.140625" customWidth="1"/>
    <col min="13580" max="13585" width="7.7109375" customWidth="1"/>
    <col min="13586" max="13586" width="8.5703125" bestFit="1" customWidth="1"/>
    <col min="13587" max="13588" width="7.7109375" customWidth="1"/>
    <col min="13589" max="13589" width="8.5703125" bestFit="1" customWidth="1"/>
    <col min="13590" max="13590" width="7.7109375" customWidth="1"/>
    <col min="13823" max="13823" width="13.42578125" bestFit="1" customWidth="1"/>
    <col min="13824" max="13824" width="22.28515625" bestFit="1" customWidth="1"/>
    <col min="13825" max="13825" width="27.5703125" bestFit="1" customWidth="1"/>
    <col min="13826" max="13826" width="9.7109375" bestFit="1" customWidth="1"/>
    <col min="13827" max="13828" width="9.7109375" customWidth="1"/>
    <col min="13829" max="13829" width="14.140625" customWidth="1"/>
    <col min="13830" max="13830" width="15.42578125" bestFit="1" customWidth="1"/>
    <col min="13831" max="13831" width="15.140625" bestFit="1" customWidth="1"/>
    <col min="13832" max="13833" width="11.28515625" bestFit="1" customWidth="1"/>
    <col min="13834" max="13834" width="12" customWidth="1"/>
    <col min="13835" max="13835" width="13.140625" customWidth="1"/>
    <col min="13836" max="13841" width="7.7109375" customWidth="1"/>
    <col min="13842" max="13842" width="8.5703125" bestFit="1" customWidth="1"/>
    <col min="13843" max="13844" width="7.7109375" customWidth="1"/>
    <col min="13845" max="13845" width="8.5703125" bestFit="1" customWidth="1"/>
    <col min="13846" max="13846" width="7.7109375" customWidth="1"/>
    <col min="14079" max="14079" width="13.42578125" bestFit="1" customWidth="1"/>
    <col min="14080" max="14080" width="22.28515625" bestFit="1" customWidth="1"/>
    <col min="14081" max="14081" width="27.5703125" bestFit="1" customWidth="1"/>
    <col min="14082" max="14082" width="9.7109375" bestFit="1" customWidth="1"/>
    <col min="14083" max="14084" width="9.7109375" customWidth="1"/>
    <col min="14085" max="14085" width="14.140625" customWidth="1"/>
    <col min="14086" max="14086" width="15.42578125" bestFit="1" customWidth="1"/>
    <col min="14087" max="14087" width="15.140625" bestFit="1" customWidth="1"/>
    <col min="14088" max="14089" width="11.28515625" bestFit="1" customWidth="1"/>
    <col min="14090" max="14090" width="12" customWidth="1"/>
    <col min="14091" max="14091" width="13.140625" customWidth="1"/>
    <col min="14092" max="14097" width="7.7109375" customWidth="1"/>
    <col min="14098" max="14098" width="8.5703125" bestFit="1" customWidth="1"/>
    <col min="14099" max="14100" width="7.7109375" customWidth="1"/>
    <col min="14101" max="14101" width="8.5703125" bestFit="1" customWidth="1"/>
    <col min="14102" max="14102" width="7.7109375" customWidth="1"/>
    <col min="14335" max="14335" width="13.42578125" bestFit="1" customWidth="1"/>
    <col min="14336" max="14336" width="22.28515625" bestFit="1" customWidth="1"/>
    <col min="14337" max="14337" width="27.5703125" bestFit="1" customWidth="1"/>
    <col min="14338" max="14338" width="9.7109375" bestFit="1" customWidth="1"/>
    <col min="14339" max="14340" width="9.7109375" customWidth="1"/>
    <col min="14341" max="14341" width="14.140625" customWidth="1"/>
    <col min="14342" max="14342" width="15.42578125" bestFit="1" customWidth="1"/>
    <col min="14343" max="14343" width="15.140625" bestFit="1" customWidth="1"/>
    <col min="14344" max="14345" width="11.28515625" bestFit="1" customWidth="1"/>
    <col min="14346" max="14346" width="12" customWidth="1"/>
    <col min="14347" max="14347" width="13.140625" customWidth="1"/>
    <col min="14348" max="14353" width="7.7109375" customWidth="1"/>
    <col min="14354" max="14354" width="8.5703125" bestFit="1" customWidth="1"/>
    <col min="14355" max="14356" width="7.7109375" customWidth="1"/>
    <col min="14357" max="14357" width="8.5703125" bestFit="1" customWidth="1"/>
    <col min="14358" max="14358" width="7.7109375" customWidth="1"/>
    <col min="14591" max="14591" width="13.42578125" bestFit="1" customWidth="1"/>
    <col min="14592" max="14592" width="22.28515625" bestFit="1" customWidth="1"/>
    <col min="14593" max="14593" width="27.5703125" bestFit="1" customWidth="1"/>
    <col min="14594" max="14594" width="9.7109375" bestFit="1" customWidth="1"/>
    <col min="14595" max="14596" width="9.7109375" customWidth="1"/>
    <col min="14597" max="14597" width="14.140625" customWidth="1"/>
    <col min="14598" max="14598" width="15.42578125" bestFit="1" customWidth="1"/>
    <col min="14599" max="14599" width="15.140625" bestFit="1" customWidth="1"/>
    <col min="14600" max="14601" width="11.28515625" bestFit="1" customWidth="1"/>
    <col min="14602" max="14602" width="12" customWidth="1"/>
    <col min="14603" max="14603" width="13.140625" customWidth="1"/>
    <col min="14604" max="14609" width="7.7109375" customWidth="1"/>
    <col min="14610" max="14610" width="8.5703125" bestFit="1" customWidth="1"/>
    <col min="14611" max="14612" width="7.7109375" customWidth="1"/>
    <col min="14613" max="14613" width="8.5703125" bestFit="1" customWidth="1"/>
    <col min="14614" max="14614" width="7.7109375" customWidth="1"/>
    <col min="14847" max="14847" width="13.42578125" bestFit="1" customWidth="1"/>
    <col min="14848" max="14848" width="22.28515625" bestFit="1" customWidth="1"/>
    <col min="14849" max="14849" width="27.5703125" bestFit="1" customWidth="1"/>
    <col min="14850" max="14850" width="9.7109375" bestFit="1" customWidth="1"/>
    <col min="14851" max="14852" width="9.7109375" customWidth="1"/>
    <col min="14853" max="14853" width="14.140625" customWidth="1"/>
    <col min="14854" max="14854" width="15.42578125" bestFit="1" customWidth="1"/>
    <col min="14855" max="14855" width="15.140625" bestFit="1" customWidth="1"/>
    <col min="14856" max="14857" width="11.28515625" bestFit="1" customWidth="1"/>
    <col min="14858" max="14858" width="12" customWidth="1"/>
    <col min="14859" max="14859" width="13.140625" customWidth="1"/>
    <col min="14860" max="14865" width="7.7109375" customWidth="1"/>
    <col min="14866" max="14866" width="8.5703125" bestFit="1" customWidth="1"/>
    <col min="14867" max="14868" width="7.7109375" customWidth="1"/>
    <col min="14869" max="14869" width="8.5703125" bestFit="1" customWidth="1"/>
    <col min="14870" max="14870" width="7.7109375" customWidth="1"/>
    <col min="15103" max="15103" width="13.42578125" bestFit="1" customWidth="1"/>
    <col min="15104" max="15104" width="22.28515625" bestFit="1" customWidth="1"/>
    <col min="15105" max="15105" width="27.5703125" bestFit="1" customWidth="1"/>
    <col min="15106" max="15106" width="9.7109375" bestFit="1" customWidth="1"/>
    <col min="15107" max="15108" width="9.7109375" customWidth="1"/>
    <col min="15109" max="15109" width="14.140625" customWidth="1"/>
    <col min="15110" max="15110" width="15.42578125" bestFit="1" customWidth="1"/>
    <col min="15111" max="15111" width="15.140625" bestFit="1" customWidth="1"/>
    <col min="15112" max="15113" width="11.28515625" bestFit="1" customWidth="1"/>
    <col min="15114" max="15114" width="12" customWidth="1"/>
    <col min="15115" max="15115" width="13.140625" customWidth="1"/>
    <col min="15116" max="15121" width="7.7109375" customWidth="1"/>
    <col min="15122" max="15122" width="8.5703125" bestFit="1" customWidth="1"/>
    <col min="15123" max="15124" width="7.7109375" customWidth="1"/>
    <col min="15125" max="15125" width="8.5703125" bestFit="1" customWidth="1"/>
    <col min="15126" max="15126" width="7.7109375" customWidth="1"/>
    <col min="15359" max="15359" width="13.42578125" bestFit="1" customWidth="1"/>
    <col min="15360" max="15360" width="22.28515625" bestFit="1" customWidth="1"/>
    <col min="15361" max="15361" width="27.5703125" bestFit="1" customWidth="1"/>
    <col min="15362" max="15362" width="9.7109375" bestFit="1" customWidth="1"/>
    <col min="15363" max="15364" width="9.7109375" customWidth="1"/>
    <col min="15365" max="15365" width="14.140625" customWidth="1"/>
    <col min="15366" max="15366" width="15.42578125" bestFit="1" customWidth="1"/>
    <col min="15367" max="15367" width="15.140625" bestFit="1" customWidth="1"/>
    <col min="15368" max="15369" width="11.28515625" bestFit="1" customWidth="1"/>
    <col min="15370" max="15370" width="12" customWidth="1"/>
    <col min="15371" max="15371" width="13.140625" customWidth="1"/>
    <col min="15372" max="15377" width="7.7109375" customWidth="1"/>
    <col min="15378" max="15378" width="8.5703125" bestFit="1" customWidth="1"/>
    <col min="15379" max="15380" width="7.7109375" customWidth="1"/>
    <col min="15381" max="15381" width="8.5703125" bestFit="1" customWidth="1"/>
    <col min="15382" max="15382" width="7.7109375" customWidth="1"/>
    <col min="15615" max="15615" width="13.42578125" bestFit="1" customWidth="1"/>
    <col min="15616" max="15616" width="22.28515625" bestFit="1" customWidth="1"/>
    <col min="15617" max="15617" width="27.5703125" bestFit="1" customWidth="1"/>
    <col min="15618" max="15618" width="9.7109375" bestFit="1" customWidth="1"/>
    <col min="15619" max="15620" width="9.7109375" customWidth="1"/>
    <col min="15621" max="15621" width="14.140625" customWidth="1"/>
    <col min="15622" max="15622" width="15.42578125" bestFit="1" customWidth="1"/>
    <col min="15623" max="15623" width="15.140625" bestFit="1" customWidth="1"/>
    <col min="15624" max="15625" width="11.28515625" bestFit="1" customWidth="1"/>
    <col min="15626" max="15626" width="12" customWidth="1"/>
    <col min="15627" max="15627" width="13.140625" customWidth="1"/>
    <col min="15628" max="15633" width="7.7109375" customWidth="1"/>
    <col min="15634" max="15634" width="8.5703125" bestFit="1" customWidth="1"/>
    <col min="15635" max="15636" width="7.7109375" customWidth="1"/>
    <col min="15637" max="15637" width="8.5703125" bestFit="1" customWidth="1"/>
    <col min="15638" max="15638" width="7.7109375" customWidth="1"/>
    <col min="15871" max="15871" width="13.42578125" bestFit="1" customWidth="1"/>
    <col min="15872" max="15872" width="22.28515625" bestFit="1" customWidth="1"/>
    <col min="15873" max="15873" width="27.5703125" bestFit="1" customWidth="1"/>
    <col min="15874" max="15874" width="9.7109375" bestFit="1" customWidth="1"/>
    <col min="15875" max="15876" width="9.7109375" customWidth="1"/>
    <col min="15877" max="15877" width="14.140625" customWidth="1"/>
    <col min="15878" max="15878" width="15.42578125" bestFit="1" customWidth="1"/>
    <col min="15879" max="15879" width="15.140625" bestFit="1" customWidth="1"/>
    <col min="15880" max="15881" width="11.28515625" bestFit="1" customWidth="1"/>
    <col min="15882" max="15882" width="12" customWidth="1"/>
    <col min="15883" max="15883" width="13.140625" customWidth="1"/>
    <col min="15884" max="15889" width="7.7109375" customWidth="1"/>
    <col min="15890" max="15890" width="8.5703125" bestFit="1" customWidth="1"/>
    <col min="15891" max="15892" width="7.7109375" customWidth="1"/>
    <col min="15893" max="15893" width="8.5703125" bestFit="1" customWidth="1"/>
    <col min="15894" max="15894" width="7.7109375" customWidth="1"/>
    <col min="16127" max="16127" width="13.42578125" bestFit="1" customWidth="1"/>
    <col min="16128" max="16128" width="22.28515625" bestFit="1" customWidth="1"/>
    <col min="16129" max="16129" width="27.5703125" bestFit="1" customWidth="1"/>
    <col min="16130" max="16130" width="9.7109375" bestFit="1" customWidth="1"/>
    <col min="16131" max="16132" width="9.7109375" customWidth="1"/>
    <col min="16133" max="16133" width="14.140625" customWidth="1"/>
    <col min="16134" max="16134" width="15.42578125" bestFit="1" customWidth="1"/>
    <col min="16135" max="16135" width="15.140625" bestFit="1" customWidth="1"/>
    <col min="16136" max="16137" width="11.28515625" bestFit="1" customWidth="1"/>
    <col min="16138" max="16138" width="12" customWidth="1"/>
    <col min="16139" max="16139" width="13.140625" customWidth="1"/>
    <col min="16140" max="16145" width="7.7109375" customWidth="1"/>
    <col min="16146" max="16146" width="8.5703125" bestFit="1" customWidth="1"/>
    <col min="16147" max="16148" width="7.7109375" customWidth="1"/>
    <col min="16149" max="16149" width="8.5703125" bestFit="1" customWidth="1"/>
    <col min="16150" max="16150" width="7.7109375" customWidth="1"/>
  </cols>
  <sheetData>
    <row r="1" spans="1:51" s="1" customFormat="1" ht="59.25" customHeight="1" x14ac:dyDescent="0.5">
      <c r="A1" s="1" t="s">
        <v>0</v>
      </c>
      <c r="B1" s="1" t="s">
        <v>1</v>
      </c>
      <c r="C1" s="1" t="s">
        <v>2</v>
      </c>
      <c r="D1" s="2"/>
      <c r="E1" s="411">
        <v>2018</v>
      </c>
      <c r="F1" s="411"/>
      <c r="G1" s="3"/>
      <c r="H1" s="4" t="s">
        <v>3</v>
      </c>
      <c r="I1" s="5" t="s">
        <v>4</v>
      </c>
      <c r="K1" s="6"/>
      <c r="L1" s="7"/>
      <c r="M1" s="7"/>
      <c r="N1" s="7"/>
      <c r="O1" s="8">
        <v>1</v>
      </c>
      <c r="P1" s="155">
        <v>2</v>
      </c>
      <c r="Q1" s="155">
        <v>3</v>
      </c>
      <c r="R1" s="155">
        <v>4</v>
      </c>
      <c r="S1" s="155">
        <v>5</v>
      </c>
      <c r="T1" s="155">
        <v>6</v>
      </c>
      <c r="U1" s="155">
        <v>7</v>
      </c>
      <c r="V1" s="155">
        <v>8</v>
      </c>
      <c r="W1" s="156">
        <v>9</v>
      </c>
      <c r="X1" s="8">
        <v>10</v>
      </c>
      <c r="Y1" s="7">
        <v>11</v>
      </c>
      <c r="Z1" s="7">
        <v>12</v>
      </c>
      <c r="AA1" s="7">
        <v>13</v>
      </c>
      <c r="AB1" s="7">
        <v>14</v>
      </c>
      <c r="AC1" s="7">
        <v>15</v>
      </c>
      <c r="AD1" s="155">
        <v>16</v>
      </c>
      <c r="AE1" s="155">
        <v>17</v>
      </c>
      <c r="AF1" s="155">
        <v>18</v>
      </c>
      <c r="AG1" s="155">
        <v>19</v>
      </c>
      <c r="AH1" s="155">
        <v>20</v>
      </c>
      <c r="AI1" s="155">
        <v>21</v>
      </c>
      <c r="AJ1" s="155">
        <v>22</v>
      </c>
      <c r="AK1" s="156">
        <v>23</v>
      </c>
      <c r="AL1" s="7">
        <v>24</v>
      </c>
      <c r="AM1" s="7">
        <v>25</v>
      </c>
      <c r="AN1" s="7">
        <v>26</v>
      </c>
      <c r="AO1" s="7">
        <v>27</v>
      </c>
      <c r="AP1" s="7">
        <v>28</v>
      </c>
      <c r="AQ1" s="7">
        <v>29</v>
      </c>
      <c r="AR1" s="155">
        <v>30</v>
      </c>
      <c r="AS1" s="178">
        <v>31</v>
      </c>
      <c r="AW1" s="383" t="s">
        <v>443</v>
      </c>
      <c r="AX1" s="154" t="s">
        <v>444</v>
      </c>
      <c r="AY1" s="384" t="s">
        <v>445</v>
      </c>
    </row>
    <row r="2" spans="1:51" s="1" customFormat="1" x14ac:dyDescent="0.25">
      <c r="D2" s="2" t="s">
        <v>5</v>
      </c>
      <c r="E2" s="1" t="s">
        <v>6</v>
      </c>
      <c r="F2" s="1" t="s">
        <v>7</v>
      </c>
      <c r="G2" s="3" t="s">
        <v>8</v>
      </c>
      <c r="H2" s="9" t="s">
        <v>9</v>
      </c>
      <c r="I2" s="10"/>
      <c r="K2" s="6" t="s">
        <v>10</v>
      </c>
      <c r="L2" s="7"/>
      <c r="M2" s="7"/>
      <c r="N2" s="7" t="s">
        <v>156</v>
      </c>
      <c r="O2" s="8" t="s">
        <v>133</v>
      </c>
      <c r="P2" s="8" t="s">
        <v>133</v>
      </c>
      <c r="Q2" s="8" t="s">
        <v>133</v>
      </c>
      <c r="R2" s="8" t="s">
        <v>133</v>
      </c>
      <c r="S2" s="8" t="s">
        <v>133</v>
      </c>
      <c r="T2" s="8" t="s">
        <v>133</v>
      </c>
      <c r="U2" s="8" t="s">
        <v>133</v>
      </c>
      <c r="V2" s="8" t="s">
        <v>133</v>
      </c>
      <c r="W2" s="8" t="s">
        <v>133</v>
      </c>
      <c r="X2" s="8" t="s">
        <v>133</v>
      </c>
      <c r="Y2" s="8" t="s">
        <v>133</v>
      </c>
      <c r="Z2" s="8" t="s">
        <v>133</v>
      </c>
      <c r="AA2" s="8" t="s">
        <v>133</v>
      </c>
      <c r="AB2" s="8" t="s">
        <v>133</v>
      </c>
      <c r="AC2" s="8" t="s">
        <v>133</v>
      </c>
      <c r="AD2" s="8" t="s">
        <v>133</v>
      </c>
      <c r="AE2" s="8" t="s">
        <v>133</v>
      </c>
      <c r="AF2" s="8" t="s">
        <v>133</v>
      </c>
      <c r="AG2" s="8" t="s">
        <v>133</v>
      </c>
      <c r="AH2" s="8" t="s">
        <v>133</v>
      </c>
      <c r="AI2" s="8" t="s">
        <v>133</v>
      </c>
      <c r="AJ2" s="8" t="s">
        <v>133</v>
      </c>
      <c r="AK2" s="8" t="s">
        <v>133</v>
      </c>
      <c r="AL2" s="8" t="s">
        <v>133</v>
      </c>
      <c r="AM2" s="8" t="s">
        <v>133</v>
      </c>
      <c r="AN2" s="8" t="s">
        <v>133</v>
      </c>
      <c r="AO2" s="8" t="s">
        <v>133</v>
      </c>
      <c r="AP2" s="8" t="s">
        <v>133</v>
      </c>
      <c r="AQ2" s="8" t="s">
        <v>133</v>
      </c>
      <c r="AR2" s="8" t="s">
        <v>133</v>
      </c>
      <c r="AS2" s="1" t="s">
        <v>133</v>
      </c>
      <c r="AW2" s="383"/>
      <c r="AX2" s="154"/>
      <c r="AY2" s="384"/>
    </row>
    <row r="3" spans="1:51" ht="15.75" thickBot="1" x14ac:dyDescent="0.3">
      <c r="H3" s="13" t="s">
        <v>11</v>
      </c>
      <c r="I3" s="14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</row>
    <row r="4" spans="1:51" s="24" customFormat="1" ht="15.75" thickTop="1" x14ac:dyDescent="0.25">
      <c r="A4" s="19" t="s">
        <v>12</v>
      </c>
      <c r="B4" s="20" t="s">
        <v>13</v>
      </c>
      <c r="C4" s="21" t="s">
        <v>14</v>
      </c>
      <c r="D4" s="22">
        <v>0.1</v>
      </c>
      <c r="E4" s="23">
        <v>14</v>
      </c>
      <c r="F4" s="24">
        <v>86400</v>
      </c>
      <c r="G4" s="25">
        <f>D4*E4*F4</f>
        <v>120960.00000000001</v>
      </c>
      <c r="H4" s="26">
        <v>146880.00000000003</v>
      </c>
      <c r="I4" s="26">
        <f>G4-H4</f>
        <v>-25920.000000000015</v>
      </c>
      <c r="J4" s="27"/>
      <c r="K4" s="28"/>
      <c r="L4" s="107"/>
      <c r="M4" s="107"/>
      <c r="N4" s="107"/>
      <c r="O4" s="132">
        <v>0.1</v>
      </c>
      <c r="P4" s="157">
        <v>0</v>
      </c>
      <c r="Q4" s="132">
        <v>0</v>
      </c>
      <c r="R4" s="132">
        <v>0.1</v>
      </c>
      <c r="S4" s="132">
        <v>0.1</v>
      </c>
      <c r="T4" s="132">
        <v>0.1</v>
      </c>
      <c r="U4" s="132">
        <v>0.1</v>
      </c>
      <c r="V4" s="158">
        <v>0.1</v>
      </c>
      <c r="W4" s="132">
        <v>0</v>
      </c>
      <c r="X4" s="132">
        <v>0</v>
      </c>
      <c r="Y4" s="132">
        <v>0</v>
      </c>
      <c r="Z4" s="132">
        <v>0</v>
      </c>
      <c r="AA4" s="132">
        <v>0</v>
      </c>
      <c r="AB4" s="132">
        <v>0</v>
      </c>
      <c r="AC4" s="132">
        <v>0.1</v>
      </c>
      <c r="AD4" s="157">
        <v>0</v>
      </c>
      <c r="AE4" s="132">
        <v>0</v>
      </c>
      <c r="AF4" s="132">
        <v>0.1</v>
      </c>
      <c r="AG4" s="132">
        <v>0.1</v>
      </c>
      <c r="AH4" s="132">
        <v>0.1</v>
      </c>
      <c r="AI4" s="132">
        <v>0.1</v>
      </c>
      <c r="AJ4" s="132">
        <v>0.1</v>
      </c>
      <c r="AK4" s="157">
        <v>0.1</v>
      </c>
      <c r="AL4" s="132">
        <v>0</v>
      </c>
      <c r="AM4" s="132">
        <v>0</v>
      </c>
      <c r="AN4" s="132">
        <v>0</v>
      </c>
      <c r="AO4" s="132">
        <v>0</v>
      </c>
      <c r="AP4" s="132">
        <v>0</v>
      </c>
      <c r="AQ4" s="132">
        <v>0</v>
      </c>
      <c r="AR4" s="157">
        <v>0</v>
      </c>
      <c r="AS4" s="133">
        <v>0</v>
      </c>
      <c r="AW4" s="31">
        <f>SUM(O4:AS4)</f>
        <v>1.3</v>
      </c>
      <c r="AX4" s="18">
        <v>86400</v>
      </c>
      <c r="AY4" s="33">
        <f>AW4*AX4</f>
        <v>112320</v>
      </c>
    </row>
    <row r="5" spans="1:51" s="18" customFormat="1" x14ac:dyDescent="0.25">
      <c r="A5" s="29"/>
      <c r="B5" s="30"/>
      <c r="C5" s="116" t="s">
        <v>15</v>
      </c>
      <c r="D5" s="31">
        <v>0.1</v>
      </c>
      <c r="E5" s="32">
        <v>1</v>
      </c>
      <c r="F5" s="18">
        <v>86400</v>
      </c>
      <c r="G5" s="33">
        <f>D5*E5*F5</f>
        <v>8640</v>
      </c>
      <c r="H5" s="34">
        <v>80640.000000000015</v>
      </c>
      <c r="I5" s="34">
        <f t="shared" ref="I5:I94" si="0">G5-H5</f>
        <v>-72000.000000000015</v>
      </c>
      <c r="J5" s="35"/>
      <c r="K5" s="36"/>
      <c r="L5" s="16"/>
      <c r="M5" s="16"/>
      <c r="N5" s="16"/>
      <c r="O5" s="76">
        <v>0</v>
      </c>
      <c r="P5" s="159">
        <v>0</v>
      </c>
      <c r="Q5" s="76">
        <v>0</v>
      </c>
      <c r="R5" s="76">
        <v>0</v>
      </c>
      <c r="S5" s="76">
        <v>0</v>
      </c>
      <c r="T5" s="76">
        <v>0</v>
      </c>
      <c r="U5" s="76">
        <v>0</v>
      </c>
      <c r="V5" s="160">
        <v>0.1</v>
      </c>
      <c r="W5" s="76">
        <v>0</v>
      </c>
      <c r="X5" s="76">
        <v>0</v>
      </c>
      <c r="Y5" s="76">
        <v>0</v>
      </c>
      <c r="Z5" s="76">
        <v>0</v>
      </c>
      <c r="AA5" s="76">
        <v>0</v>
      </c>
      <c r="AB5" s="76">
        <v>0</v>
      </c>
      <c r="AC5" s="76">
        <v>0.1</v>
      </c>
      <c r="AD5" s="159">
        <v>0</v>
      </c>
      <c r="AE5" s="76">
        <v>0</v>
      </c>
      <c r="AF5" s="76">
        <v>0</v>
      </c>
      <c r="AG5" s="76">
        <v>0</v>
      </c>
      <c r="AH5" s="76">
        <v>0</v>
      </c>
      <c r="AI5" s="76">
        <v>0</v>
      </c>
      <c r="AJ5" s="76">
        <v>0.1</v>
      </c>
      <c r="AK5" s="159">
        <v>0</v>
      </c>
      <c r="AL5" s="76">
        <v>0</v>
      </c>
      <c r="AM5" s="76">
        <v>0</v>
      </c>
      <c r="AN5" s="76">
        <v>0</v>
      </c>
      <c r="AO5" s="76">
        <v>0</v>
      </c>
      <c r="AP5" s="76">
        <v>0</v>
      </c>
      <c r="AQ5" s="76">
        <v>0</v>
      </c>
      <c r="AR5" s="159">
        <v>0</v>
      </c>
      <c r="AS5" s="134">
        <v>0</v>
      </c>
      <c r="AW5" s="31">
        <f t="shared" ref="AW5:AW68" si="1">SUM(O5:AS5)</f>
        <v>0.30000000000000004</v>
      </c>
      <c r="AX5" s="18">
        <v>86400</v>
      </c>
      <c r="AY5" s="33">
        <f t="shared" ref="AY5:AY68" si="2">AW5*AX5</f>
        <v>25920.000000000004</v>
      </c>
    </row>
    <row r="6" spans="1:51" s="18" customFormat="1" x14ac:dyDescent="0.25">
      <c r="A6" s="29"/>
      <c r="B6" s="37"/>
      <c r="C6" s="38" t="s">
        <v>16</v>
      </c>
      <c r="D6" s="39">
        <v>0</v>
      </c>
      <c r="E6" s="38">
        <v>0</v>
      </c>
      <c r="F6" s="38">
        <v>86400</v>
      </c>
      <c r="G6" s="40">
        <f>D6*E6*F6</f>
        <v>0</v>
      </c>
      <c r="H6" s="34">
        <v>0</v>
      </c>
      <c r="I6" s="34">
        <f t="shared" si="0"/>
        <v>0</v>
      </c>
      <c r="J6" s="33"/>
      <c r="K6" s="36"/>
      <c r="L6" s="16"/>
      <c r="M6" s="16"/>
      <c r="N6" s="16"/>
      <c r="O6" s="76"/>
      <c r="P6" s="159"/>
      <c r="Q6" s="76"/>
      <c r="R6" s="76"/>
      <c r="S6" s="76"/>
      <c r="T6" s="76"/>
      <c r="U6" s="76"/>
      <c r="V6" s="160"/>
      <c r="W6" s="76"/>
      <c r="X6" s="76"/>
      <c r="Y6" s="76"/>
      <c r="Z6" s="76"/>
      <c r="AA6" s="76"/>
      <c r="AB6" s="76"/>
      <c r="AC6" s="76"/>
      <c r="AD6" s="159"/>
      <c r="AE6" s="76"/>
      <c r="AF6" s="76"/>
      <c r="AG6" s="76"/>
      <c r="AH6" s="76"/>
      <c r="AI6" s="76"/>
      <c r="AJ6" s="76"/>
      <c r="AK6" s="159"/>
      <c r="AL6" s="76"/>
      <c r="AM6" s="76"/>
      <c r="AN6" s="76"/>
      <c r="AO6" s="76"/>
      <c r="AP6" s="76"/>
      <c r="AQ6" s="76"/>
      <c r="AR6" s="159"/>
      <c r="AS6" s="134"/>
      <c r="AW6" s="31"/>
      <c r="AY6" s="33"/>
    </row>
    <row r="7" spans="1:51" s="18" customFormat="1" x14ac:dyDescent="0.25">
      <c r="A7" s="29"/>
      <c r="B7" s="37"/>
      <c r="C7" s="192" t="s">
        <v>17</v>
      </c>
      <c r="D7" s="42"/>
      <c r="E7" s="32">
        <v>89</v>
      </c>
      <c r="F7" s="18">
        <v>86400</v>
      </c>
      <c r="G7" s="33">
        <f>D7*E7*F7</f>
        <v>0</v>
      </c>
      <c r="H7" s="34">
        <v>6310943.9995392002</v>
      </c>
      <c r="I7" s="34">
        <f t="shared" si="0"/>
        <v>-6310943.9995392002</v>
      </c>
      <c r="J7" s="33"/>
      <c r="K7" s="36"/>
      <c r="L7" s="16"/>
      <c r="M7" s="16"/>
      <c r="N7" s="16"/>
      <c r="O7" s="76">
        <v>2.42</v>
      </c>
      <c r="P7" s="159">
        <v>2.41</v>
      </c>
      <c r="Q7" s="76">
        <v>1.74</v>
      </c>
      <c r="R7" s="76">
        <v>2.1800000000000002</v>
      </c>
      <c r="S7" s="76">
        <v>2.2799999999999998</v>
      </c>
      <c r="T7" s="76">
        <v>2.2799999999999998</v>
      </c>
      <c r="U7" s="76">
        <v>2.2799999999999998</v>
      </c>
      <c r="V7" s="160">
        <v>2.2799999999999998</v>
      </c>
      <c r="W7" s="76">
        <v>2.2799999999999998</v>
      </c>
      <c r="X7" s="76">
        <v>2.2799999999999998</v>
      </c>
      <c r="Y7" s="76">
        <v>2.2799999999999998</v>
      </c>
      <c r="Z7" s="76">
        <v>2.2799999999999998</v>
      </c>
      <c r="AA7" s="76">
        <v>2.2799999999999998</v>
      </c>
      <c r="AB7" s="76">
        <v>2.2799999999999998</v>
      </c>
      <c r="AC7" s="76">
        <v>2.27</v>
      </c>
      <c r="AD7" s="159">
        <v>2.2799999999999998</v>
      </c>
      <c r="AE7" s="76">
        <v>2.2799999999999998</v>
      </c>
      <c r="AF7" s="76">
        <v>2.2799999999999998</v>
      </c>
      <c r="AG7" s="76">
        <v>2.2799999999999998</v>
      </c>
      <c r="AH7" s="76">
        <v>2.2799999999999998</v>
      </c>
      <c r="AI7" s="76">
        <v>2.2799999999999998</v>
      </c>
      <c r="AJ7" s="76">
        <v>2.2799999999999998</v>
      </c>
      <c r="AK7" s="159">
        <v>2.2799999999999998</v>
      </c>
      <c r="AL7" s="76">
        <v>2.2799999999999998</v>
      </c>
      <c r="AM7" s="76">
        <v>2.2799999999999998</v>
      </c>
      <c r="AN7" s="76">
        <v>2.2799999999999998</v>
      </c>
      <c r="AO7" s="76">
        <v>2.1</v>
      </c>
      <c r="AP7" s="76">
        <v>1.77</v>
      </c>
      <c r="AQ7" s="76">
        <v>1.77</v>
      </c>
      <c r="AR7" s="159">
        <v>1.78</v>
      </c>
      <c r="AS7" s="134">
        <v>1.67</v>
      </c>
      <c r="AW7" s="31">
        <f t="shared" si="1"/>
        <v>67.990000000000023</v>
      </c>
      <c r="AX7" s="18">
        <v>86400</v>
      </c>
      <c r="AY7" s="33">
        <f t="shared" si="2"/>
        <v>5874336.0000000019</v>
      </c>
    </row>
    <row r="8" spans="1:51" s="18" customFormat="1" x14ac:dyDescent="0.25">
      <c r="A8" s="29"/>
      <c r="B8" s="30"/>
      <c r="C8" s="41" t="s">
        <v>18</v>
      </c>
      <c r="D8" s="31"/>
      <c r="E8" s="32">
        <v>15</v>
      </c>
      <c r="F8" s="18">
        <v>86400</v>
      </c>
      <c r="G8" s="33">
        <f t="shared" ref="G8:G20" si="3">D8*E8*F8</f>
        <v>0</v>
      </c>
      <c r="H8" s="34">
        <v>198720</v>
      </c>
      <c r="I8" s="34">
        <f t="shared" si="0"/>
        <v>-198720</v>
      </c>
      <c r="K8" s="36"/>
      <c r="L8" s="16"/>
      <c r="M8" s="16"/>
      <c r="N8" s="16"/>
      <c r="O8" s="76">
        <v>0.05</v>
      </c>
      <c r="P8" s="159">
        <v>0.05</v>
      </c>
      <c r="Q8" s="76">
        <v>0.05</v>
      </c>
      <c r="R8" s="76">
        <v>0.05</v>
      </c>
      <c r="S8" s="76">
        <v>0.05</v>
      </c>
      <c r="T8" s="76">
        <v>0.05</v>
      </c>
      <c r="U8" s="76">
        <v>0.05</v>
      </c>
      <c r="V8" s="160">
        <v>0.05</v>
      </c>
      <c r="W8" s="76">
        <v>0.05</v>
      </c>
      <c r="X8" s="76">
        <v>0.05</v>
      </c>
      <c r="Y8" s="76">
        <v>0.05</v>
      </c>
      <c r="Z8" s="76">
        <v>0.05</v>
      </c>
      <c r="AA8" s="76">
        <v>0.05</v>
      </c>
      <c r="AB8" s="76">
        <v>0.05</v>
      </c>
      <c r="AC8" s="76">
        <v>0.05</v>
      </c>
      <c r="AD8" s="159">
        <v>0.04</v>
      </c>
      <c r="AE8" s="76">
        <v>0.04</v>
      </c>
      <c r="AF8" s="76">
        <v>0.04</v>
      </c>
      <c r="AG8" s="76">
        <v>0.04</v>
      </c>
      <c r="AH8" s="76">
        <v>0.04</v>
      </c>
      <c r="AI8" s="76">
        <v>0.04</v>
      </c>
      <c r="AJ8" s="76">
        <v>0.04</v>
      </c>
      <c r="AK8" s="159">
        <v>0.04</v>
      </c>
      <c r="AL8" s="76">
        <v>0.04</v>
      </c>
      <c r="AM8" s="76">
        <v>0.04</v>
      </c>
      <c r="AN8" s="76">
        <v>0.04</v>
      </c>
      <c r="AO8" s="76">
        <v>0.04</v>
      </c>
      <c r="AP8" s="76">
        <v>0.04</v>
      </c>
      <c r="AQ8" s="76">
        <v>0.04</v>
      </c>
      <c r="AR8" s="159">
        <v>0.04</v>
      </c>
      <c r="AS8" s="134">
        <v>0.04</v>
      </c>
      <c r="AW8" s="31">
        <f t="shared" si="1"/>
        <v>1.3900000000000006</v>
      </c>
      <c r="AX8" s="18">
        <v>86400</v>
      </c>
      <c r="AY8" s="33">
        <f t="shared" si="2"/>
        <v>120096.00000000004</v>
      </c>
    </row>
    <row r="9" spans="1:51" s="18" customFormat="1" x14ac:dyDescent="0.25">
      <c r="A9" s="29"/>
      <c r="B9" s="30"/>
      <c r="C9" s="41"/>
      <c r="D9" s="31"/>
      <c r="E9" s="32"/>
      <c r="G9" s="33"/>
      <c r="H9" s="34"/>
      <c r="I9" s="34"/>
      <c r="K9" s="36"/>
      <c r="L9" s="16"/>
      <c r="M9" s="16"/>
      <c r="N9" s="16"/>
      <c r="O9" s="76"/>
      <c r="P9" s="159"/>
      <c r="Q9" s="76"/>
      <c r="R9" s="76"/>
      <c r="S9" s="76"/>
      <c r="T9" s="76"/>
      <c r="U9" s="76"/>
      <c r="V9" s="160"/>
      <c r="W9" s="76"/>
      <c r="X9" s="76"/>
      <c r="Y9" s="76"/>
      <c r="Z9" s="76"/>
      <c r="AA9" s="76"/>
      <c r="AB9" s="76"/>
      <c r="AC9" s="76"/>
      <c r="AD9" s="159"/>
      <c r="AE9" s="76"/>
      <c r="AF9" s="76"/>
      <c r="AG9" s="76"/>
      <c r="AH9" s="76"/>
      <c r="AI9" s="76"/>
      <c r="AJ9" s="76"/>
      <c r="AK9" s="159"/>
      <c r="AL9" s="76"/>
      <c r="AM9" s="76"/>
      <c r="AN9" s="76"/>
      <c r="AO9" s="76"/>
      <c r="AP9" s="76"/>
      <c r="AQ9" s="76"/>
      <c r="AR9" s="159"/>
      <c r="AS9" s="134"/>
      <c r="AW9" s="31">
        <f t="shared" si="1"/>
        <v>0</v>
      </c>
      <c r="AX9" s="18">
        <v>86400</v>
      </c>
      <c r="AY9" s="33">
        <f t="shared" si="2"/>
        <v>0</v>
      </c>
    </row>
    <row r="10" spans="1:51" s="18" customFormat="1" ht="15.75" thickBot="1" x14ac:dyDescent="0.3">
      <c r="A10" s="29"/>
      <c r="B10" s="37"/>
      <c r="C10" s="18" t="s">
        <v>155</v>
      </c>
      <c r="D10" s="31"/>
      <c r="G10" s="33"/>
      <c r="H10" s="179"/>
      <c r="I10" s="51"/>
      <c r="K10" s="95">
        <f>SUM(G4:G8)</f>
        <v>129600.00000000001</v>
      </c>
      <c r="L10" s="50"/>
      <c r="M10" s="16"/>
      <c r="N10" s="17">
        <f>86400*SUM(O10:AS10)</f>
        <v>6132671.9999999991</v>
      </c>
      <c r="O10" s="76">
        <f t="shared" ref="O10:AS10" si="4">SUM(O4:O9)</f>
        <v>2.57</v>
      </c>
      <c r="P10" s="76">
        <f t="shared" si="4"/>
        <v>2.46</v>
      </c>
      <c r="Q10" s="76">
        <f t="shared" si="4"/>
        <v>1.79</v>
      </c>
      <c r="R10" s="76">
        <f t="shared" si="4"/>
        <v>2.33</v>
      </c>
      <c r="S10" s="76">
        <f t="shared" si="4"/>
        <v>2.4299999999999997</v>
      </c>
      <c r="T10" s="76">
        <f t="shared" si="4"/>
        <v>2.4299999999999997</v>
      </c>
      <c r="U10" s="76">
        <f t="shared" si="4"/>
        <v>2.4299999999999997</v>
      </c>
      <c r="V10" s="76">
        <f t="shared" si="4"/>
        <v>2.5299999999999998</v>
      </c>
      <c r="W10" s="76">
        <f t="shared" si="4"/>
        <v>2.3299999999999996</v>
      </c>
      <c r="X10" s="76">
        <f t="shared" si="4"/>
        <v>2.3299999999999996</v>
      </c>
      <c r="Y10" s="76">
        <f t="shared" si="4"/>
        <v>2.3299999999999996</v>
      </c>
      <c r="Z10" s="76">
        <f t="shared" si="4"/>
        <v>2.3299999999999996</v>
      </c>
      <c r="AA10" s="76">
        <f t="shared" si="4"/>
        <v>2.3299999999999996</v>
      </c>
      <c r="AB10" s="76">
        <f t="shared" si="4"/>
        <v>2.3299999999999996</v>
      </c>
      <c r="AC10" s="76">
        <f t="shared" si="4"/>
        <v>2.52</v>
      </c>
      <c r="AD10" s="76">
        <f t="shared" si="4"/>
        <v>2.3199999999999998</v>
      </c>
      <c r="AE10" s="76">
        <f t="shared" si="4"/>
        <v>2.3199999999999998</v>
      </c>
      <c r="AF10" s="76">
        <f t="shared" si="4"/>
        <v>2.42</v>
      </c>
      <c r="AG10" s="76">
        <f t="shared" si="4"/>
        <v>2.42</v>
      </c>
      <c r="AH10" s="76">
        <f t="shared" si="4"/>
        <v>2.42</v>
      </c>
      <c r="AI10" s="76">
        <f t="shared" si="4"/>
        <v>2.42</v>
      </c>
      <c r="AJ10" s="76">
        <f t="shared" si="4"/>
        <v>2.52</v>
      </c>
      <c r="AK10" s="76">
        <f t="shared" si="4"/>
        <v>2.42</v>
      </c>
      <c r="AL10" s="76">
        <f t="shared" si="4"/>
        <v>2.3199999999999998</v>
      </c>
      <c r="AM10" s="76">
        <f t="shared" si="4"/>
        <v>2.3199999999999998</v>
      </c>
      <c r="AN10" s="76">
        <f t="shared" si="4"/>
        <v>2.3199999999999998</v>
      </c>
      <c r="AO10" s="76">
        <f t="shared" si="4"/>
        <v>2.14</v>
      </c>
      <c r="AP10" s="76">
        <f t="shared" si="4"/>
        <v>1.81</v>
      </c>
      <c r="AQ10" s="76">
        <f t="shared" si="4"/>
        <v>1.81</v>
      </c>
      <c r="AR10" s="76">
        <f t="shared" si="4"/>
        <v>1.82</v>
      </c>
      <c r="AS10" s="134">
        <f t="shared" si="4"/>
        <v>1.71</v>
      </c>
      <c r="AW10" s="31">
        <f t="shared" si="1"/>
        <v>70.97999999999999</v>
      </c>
      <c r="AX10" s="18">
        <v>86400</v>
      </c>
      <c r="AY10" s="33">
        <f t="shared" si="2"/>
        <v>6132671.9999999991</v>
      </c>
    </row>
    <row r="11" spans="1:51" s="18" customFormat="1" ht="16.5" thickTop="1" thickBot="1" x14ac:dyDescent="0.3">
      <c r="A11" s="29"/>
      <c r="B11" s="180"/>
      <c r="C11" s="61"/>
      <c r="D11" s="181"/>
      <c r="E11" s="61"/>
      <c r="F11" s="61"/>
      <c r="G11" s="182"/>
      <c r="H11" s="183"/>
      <c r="I11" s="183"/>
      <c r="J11" s="61"/>
      <c r="K11" s="184"/>
      <c r="L11" s="185"/>
      <c r="M11" s="185"/>
      <c r="N11" s="185"/>
      <c r="O11" s="186"/>
      <c r="P11" s="186"/>
      <c r="Q11" s="186"/>
      <c r="R11" s="186"/>
      <c r="S11" s="186"/>
      <c r="T11" s="186"/>
      <c r="U11" s="186"/>
      <c r="V11" s="186"/>
      <c r="W11" s="186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8"/>
      <c r="AW11" s="31"/>
      <c r="AY11" s="33"/>
    </row>
    <row r="12" spans="1:51" s="18" customFormat="1" ht="15.75" thickTop="1" x14ac:dyDescent="0.25">
      <c r="A12" s="29"/>
      <c r="B12" s="37" t="s">
        <v>19</v>
      </c>
      <c r="H12" s="51"/>
      <c r="I12" s="51"/>
      <c r="K12" s="104"/>
      <c r="L12" s="16"/>
      <c r="M12" s="16"/>
      <c r="N12" s="16"/>
      <c r="O12" s="76"/>
      <c r="P12" s="159"/>
      <c r="Q12" s="76"/>
      <c r="R12" s="76"/>
      <c r="S12" s="76"/>
      <c r="T12" s="76"/>
      <c r="U12" s="76"/>
      <c r="V12" s="160"/>
      <c r="W12" s="76"/>
      <c r="X12" s="137"/>
      <c r="Y12" s="137"/>
      <c r="Z12" s="137"/>
      <c r="AA12" s="137"/>
      <c r="AB12" s="137"/>
      <c r="AC12" s="137"/>
      <c r="AD12" s="164"/>
      <c r="AE12" s="137"/>
      <c r="AF12" s="137"/>
      <c r="AG12" s="137"/>
      <c r="AH12" s="137"/>
      <c r="AI12" s="137"/>
      <c r="AJ12" s="137"/>
      <c r="AK12" s="164"/>
      <c r="AL12" s="137"/>
      <c r="AM12" s="137"/>
      <c r="AN12" s="137"/>
      <c r="AO12" s="137"/>
      <c r="AP12" s="137"/>
      <c r="AQ12" s="137"/>
      <c r="AR12" s="164"/>
      <c r="AS12" s="141"/>
      <c r="AW12" s="31"/>
      <c r="AY12" s="33"/>
    </row>
    <row r="13" spans="1:51" s="18" customFormat="1" x14ac:dyDescent="0.25">
      <c r="A13" s="29"/>
      <c r="B13" s="37"/>
      <c r="C13" s="41" t="s">
        <v>20</v>
      </c>
      <c r="D13" s="31">
        <v>0.3</v>
      </c>
      <c r="E13" s="32">
        <v>9</v>
      </c>
      <c r="F13" s="18">
        <v>86400</v>
      </c>
      <c r="G13" s="33">
        <f t="shared" si="3"/>
        <v>233279.99999999997</v>
      </c>
      <c r="H13" s="34">
        <v>362880</v>
      </c>
      <c r="I13" s="34">
        <f t="shared" si="0"/>
        <v>-129600.00000000003</v>
      </c>
      <c r="J13" s="35"/>
      <c r="K13" s="36"/>
      <c r="L13" s="16"/>
      <c r="M13" s="16"/>
      <c r="N13" s="16"/>
      <c r="O13" s="76">
        <v>0.3</v>
      </c>
      <c r="P13" s="159">
        <v>0</v>
      </c>
      <c r="Q13" s="76">
        <v>0</v>
      </c>
      <c r="R13" s="76">
        <v>0</v>
      </c>
      <c r="S13" s="76">
        <v>0</v>
      </c>
      <c r="T13" s="76">
        <v>0.3</v>
      </c>
      <c r="U13" s="76">
        <v>0.3</v>
      </c>
      <c r="V13" s="160">
        <v>0.3</v>
      </c>
      <c r="W13" s="76">
        <v>0</v>
      </c>
      <c r="X13" s="137">
        <v>0</v>
      </c>
      <c r="Y13" s="137">
        <v>0</v>
      </c>
      <c r="Z13" s="137">
        <v>0</v>
      </c>
      <c r="AA13" s="137">
        <v>0</v>
      </c>
      <c r="AB13" s="137">
        <v>0.3</v>
      </c>
      <c r="AC13" s="137">
        <v>0.3</v>
      </c>
      <c r="AD13" s="164">
        <v>0</v>
      </c>
      <c r="AE13" s="137">
        <v>0</v>
      </c>
      <c r="AF13" s="137">
        <v>0.3</v>
      </c>
      <c r="AG13" s="137">
        <v>0.3</v>
      </c>
      <c r="AH13" s="137">
        <v>0.3</v>
      </c>
      <c r="AI13" s="137">
        <v>0.3</v>
      </c>
      <c r="AJ13" s="137">
        <v>0.3</v>
      </c>
      <c r="AK13" s="164">
        <v>0.3</v>
      </c>
      <c r="AL13" s="137">
        <v>0</v>
      </c>
      <c r="AM13" s="137">
        <v>0</v>
      </c>
      <c r="AN13" s="137">
        <v>0</v>
      </c>
      <c r="AO13" s="137">
        <v>0</v>
      </c>
      <c r="AP13" s="137">
        <v>0</v>
      </c>
      <c r="AQ13" s="137">
        <v>0</v>
      </c>
      <c r="AR13" s="164">
        <v>0</v>
      </c>
      <c r="AS13" s="141">
        <v>0</v>
      </c>
      <c r="AW13" s="31">
        <f t="shared" si="1"/>
        <v>3.5999999999999992</v>
      </c>
      <c r="AX13" s="18">
        <v>86400</v>
      </c>
      <c r="AY13" s="33">
        <f t="shared" si="2"/>
        <v>311039.99999999994</v>
      </c>
    </row>
    <row r="14" spans="1:51" s="18" customFormat="1" x14ac:dyDescent="0.25">
      <c r="A14" s="29"/>
      <c r="B14" s="37"/>
      <c r="C14" s="41" t="s">
        <v>21</v>
      </c>
      <c r="D14" s="31">
        <v>0.36</v>
      </c>
      <c r="E14" s="32">
        <v>26</v>
      </c>
      <c r="F14" s="18">
        <v>86400</v>
      </c>
      <c r="G14" s="33">
        <f t="shared" si="3"/>
        <v>808704</v>
      </c>
      <c r="H14" s="34">
        <v>570240</v>
      </c>
      <c r="I14" s="34">
        <f t="shared" si="0"/>
        <v>238464</v>
      </c>
      <c r="K14" s="36"/>
      <c r="L14" s="16"/>
      <c r="M14" s="16"/>
      <c r="N14" s="16"/>
      <c r="O14" s="76">
        <v>0.36</v>
      </c>
      <c r="P14" s="159">
        <v>0.36</v>
      </c>
      <c r="Q14" s="76">
        <v>0.36</v>
      </c>
      <c r="R14" s="76">
        <v>0.36</v>
      </c>
      <c r="S14" s="76">
        <v>0.36</v>
      </c>
      <c r="T14" s="76">
        <v>0.36</v>
      </c>
      <c r="U14" s="76">
        <v>0.36</v>
      </c>
      <c r="V14" s="160">
        <v>0.36</v>
      </c>
      <c r="W14" s="76">
        <v>0.36</v>
      </c>
      <c r="X14" s="137">
        <v>0.36</v>
      </c>
      <c r="Y14" s="137">
        <v>0.36</v>
      </c>
      <c r="Z14" s="137">
        <v>0.36</v>
      </c>
      <c r="AA14" s="137">
        <v>0.36</v>
      </c>
      <c r="AB14" s="137">
        <v>0.36</v>
      </c>
      <c r="AC14" s="137">
        <v>0.36</v>
      </c>
      <c r="AD14" s="164">
        <v>0.36</v>
      </c>
      <c r="AE14" s="137">
        <v>0.36</v>
      </c>
      <c r="AF14" s="137">
        <v>0.36</v>
      </c>
      <c r="AG14" s="137">
        <v>0.36</v>
      </c>
      <c r="AH14" s="137">
        <v>0.36</v>
      </c>
      <c r="AI14" s="137">
        <v>0.36</v>
      </c>
      <c r="AJ14" s="137">
        <v>0.36</v>
      </c>
      <c r="AK14" s="164">
        <v>0.36</v>
      </c>
      <c r="AL14" s="137">
        <v>0.36</v>
      </c>
      <c r="AM14" s="137">
        <v>0.36</v>
      </c>
      <c r="AN14" s="137">
        <v>0.36</v>
      </c>
      <c r="AO14" s="137">
        <v>0.36</v>
      </c>
      <c r="AP14" s="137">
        <v>0</v>
      </c>
      <c r="AQ14" s="137">
        <v>0</v>
      </c>
      <c r="AR14" s="164">
        <v>0</v>
      </c>
      <c r="AS14" s="141">
        <v>0</v>
      </c>
      <c r="AW14" s="31">
        <f t="shared" si="1"/>
        <v>9.7200000000000006</v>
      </c>
      <c r="AX14" s="18">
        <v>86400</v>
      </c>
      <c r="AY14" s="33">
        <f t="shared" si="2"/>
        <v>839808</v>
      </c>
    </row>
    <row r="15" spans="1:51" s="18" customFormat="1" x14ac:dyDescent="0.25">
      <c r="A15" s="29"/>
      <c r="B15" s="37"/>
      <c r="C15" s="38" t="s">
        <v>22</v>
      </c>
      <c r="D15" s="39"/>
      <c r="E15" s="38">
        <v>0</v>
      </c>
      <c r="F15" s="38">
        <v>86400</v>
      </c>
      <c r="G15" s="40">
        <f t="shared" si="3"/>
        <v>0</v>
      </c>
      <c r="H15" s="34">
        <v>0</v>
      </c>
      <c r="I15" s="34">
        <f t="shared" si="0"/>
        <v>0</v>
      </c>
      <c r="K15" s="36"/>
      <c r="L15" s="16"/>
      <c r="M15" s="16"/>
      <c r="N15" s="16"/>
      <c r="O15" s="76"/>
      <c r="P15" s="159"/>
      <c r="Q15" s="76"/>
      <c r="R15" s="76"/>
      <c r="S15" s="76"/>
      <c r="T15" s="76"/>
      <c r="U15" s="76"/>
      <c r="V15" s="160"/>
      <c r="W15" s="76"/>
      <c r="X15" s="137"/>
      <c r="Y15" s="137"/>
      <c r="Z15" s="137"/>
      <c r="AA15" s="137"/>
      <c r="AB15" s="137"/>
      <c r="AC15" s="137"/>
      <c r="AD15" s="164"/>
      <c r="AE15" s="137"/>
      <c r="AF15" s="137"/>
      <c r="AG15" s="137"/>
      <c r="AH15" s="137"/>
      <c r="AI15" s="137"/>
      <c r="AJ15" s="137"/>
      <c r="AK15" s="164"/>
      <c r="AL15" s="137"/>
      <c r="AM15" s="137"/>
      <c r="AN15" s="137"/>
      <c r="AO15" s="137"/>
      <c r="AP15" s="137"/>
      <c r="AQ15" s="137"/>
      <c r="AR15" s="164"/>
      <c r="AS15" s="141"/>
      <c r="AW15" s="31">
        <f t="shared" si="1"/>
        <v>0</v>
      </c>
      <c r="AX15" s="18">
        <v>86400</v>
      </c>
      <c r="AY15" s="33">
        <f t="shared" si="2"/>
        <v>0</v>
      </c>
    </row>
    <row r="16" spans="1:51" s="18" customFormat="1" x14ac:dyDescent="0.25">
      <c r="A16" s="29"/>
      <c r="B16" s="37"/>
      <c r="C16" s="41" t="s">
        <v>23</v>
      </c>
      <c r="D16" s="31">
        <v>0.3</v>
      </c>
      <c r="E16" s="32">
        <v>31</v>
      </c>
      <c r="F16" s="18">
        <v>86400</v>
      </c>
      <c r="G16" s="33">
        <f t="shared" si="3"/>
        <v>803519.99999999988</v>
      </c>
      <c r="H16" s="34">
        <v>570240</v>
      </c>
      <c r="I16" s="34">
        <f t="shared" si="0"/>
        <v>233279.99999999988</v>
      </c>
      <c r="K16" s="36"/>
      <c r="L16" s="16"/>
      <c r="M16" s="16"/>
      <c r="N16" s="16"/>
      <c r="O16" s="76">
        <v>0.3</v>
      </c>
      <c r="P16" s="159">
        <v>0.3</v>
      </c>
      <c r="Q16" s="76">
        <v>0.3</v>
      </c>
      <c r="R16" s="76">
        <v>0.3</v>
      </c>
      <c r="S16" s="76">
        <v>0.3</v>
      </c>
      <c r="T16" s="76">
        <v>0.3</v>
      </c>
      <c r="U16" s="76">
        <v>0.3</v>
      </c>
      <c r="V16" s="160">
        <v>0.3</v>
      </c>
      <c r="W16" s="76">
        <v>0.3</v>
      </c>
      <c r="X16" s="137">
        <v>0.3</v>
      </c>
      <c r="Y16" s="137">
        <v>0.3</v>
      </c>
      <c r="Z16" s="137">
        <v>0.3</v>
      </c>
      <c r="AA16" s="137">
        <v>0.3</v>
      </c>
      <c r="AB16" s="137">
        <v>0.3</v>
      </c>
      <c r="AC16" s="137">
        <v>0.3</v>
      </c>
      <c r="AD16" s="164">
        <v>0.3</v>
      </c>
      <c r="AE16" s="137">
        <v>0.3</v>
      </c>
      <c r="AF16" s="137">
        <v>0.3</v>
      </c>
      <c r="AG16" s="137">
        <v>0.3</v>
      </c>
      <c r="AH16" s="137">
        <v>0.3</v>
      </c>
      <c r="AI16" s="137">
        <v>0.3</v>
      </c>
      <c r="AJ16" s="137">
        <v>0.3</v>
      </c>
      <c r="AK16" s="164">
        <v>0.3</v>
      </c>
      <c r="AL16" s="137">
        <v>0.3</v>
      </c>
      <c r="AM16" s="137">
        <v>0.3</v>
      </c>
      <c r="AN16" s="137">
        <v>0.3</v>
      </c>
      <c r="AO16" s="137">
        <v>0.3</v>
      </c>
      <c r="AP16" s="137">
        <v>0</v>
      </c>
      <c r="AQ16" s="137">
        <v>0</v>
      </c>
      <c r="AR16" s="164">
        <v>0</v>
      </c>
      <c r="AS16" s="141">
        <v>0</v>
      </c>
      <c r="AW16" s="31">
        <f t="shared" si="1"/>
        <v>8.0999999999999979</v>
      </c>
      <c r="AX16" s="18">
        <v>86400</v>
      </c>
      <c r="AY16" s="33">
        <f t="shared" si="2"/>
        <v>699839.99999999977</v>
      </c>
    </row>
    <row r="17" spans="1:51" s="18" customFormat="1" x14ac:dyDescent="0.25">
      <c r="A17" s="29"/>
      <c r="B17" s="37"/>
      <c r="C17" s="41" t="s">
        <v>24</v>
      </c>
      <c r="D17" s="31">
        <v>0.35</v>
      </c>
      <c r="E17" s="32">
        <v>68</v>
      </c>
      <c r="F17" s="18">
        <v>86400</v>
      </c>
      <c r="G17" s="33">
        <f>D17*E17*F17</f>
        <v>2056319.9999999998</v>
      </c>
      <c r="H17" s="34">
        <v>756000</v>
      </c>
      <c r="I17" s="34">
        <f t="shared" si="0"/>
        <v>1300319.9999999998</v>
      </c>
      <c r="K17" s="36"/>
      <c r="L17" s="16"/>
      <c r="M17" s="16"/>
      <c r="N17" s="16"/>
      <c r="O17" s="76">
        <v>0.35</v>
      </c>
      <c r="P17" s="159">
        <v>0.35</v>
      </c>
      <c r="Q17" s="76">
        <v>0.35</v>
      </c>
      <c r="R17" s="76">
        <v>0.35</v>
      </c>
      <c r="S17" s="76">
        <v>0.35</v>
      </c>
      <c r="T17" s="76">
        <v>0.35</v>
      </c>
      <c r="U17" s="76">
        <v>0.35</v>
      </c>
      <c r="V17" s="160">
        <v>0.35</v>
      </c>
      <c r="W17" s="76">
        <v>0.35</v>
      </c>
      <c r="X17" s="137">
        <v>0.35</v>
      </c>
      <c r="Y17" s="137">
        <v>0.35</v>
      </c>
      <c r="Z17" s="137">
        <v>0.35</v>
      </c>
      <c r="AA17" s="137">
        <v>0.35</v>
      </c>
      <c r="AB17" s="137">
        <v>0.35</v>
      </c>
      <c r="AC17" s="137">
        <v>0.35</v>
      </c>
      <c r="AD17" s="164">
        <v>0.35</v>
      </c>
      <c r="AE17" s="137">
        <v>0.35</v>
      </c>
      <c r="AF17" s="137">
        <v>0.35</v>
      </c>
      <c r="AG17" s="137">
        <v>0.35</v>
      </c>
      <c r="AH17" s="137">
        <v>0.35</v>
      </c>
      <c r="AI17" s="137">
        <v>0.35</v>
      </c>
      <c r="AJ17" s="137">
        <v>0.35</v>
      </c>
      <c r="AK17" s="164">
        <v>0.35</v>
      </c>
      <c r="AL17" s="137">
        <v>0.35</v>
      </c>
      <c r="AM17" s="137">
        <v>0.35</v>
      </c>
      <c r="AN17" s="137">
        <v>0.35</v>
      </c>
      <c r="AO17" s="137">
        <v>0.35</v>
      </c>
      <c r="AP17" s="137">
        <v>0.35</v>
      </c>
      <c r="AQ17" s="137">
        <v>0.35</v>
      </c>
      <c r="AR17" s="164">
        <v>0.35</v>
      </c>
      <c r="AS17" s="141">
        <v>0.35</v>
      </c>
      <c r="AW17" s="31">
        <f t="shared" si="1"/>
        <v>10.849999999999994</v>
      </c>
      <c r="AX17" s="18">
        <v>86400</v>
      </c>
      <c r="AY17" s="33">
        <f t="shared" si="2"/>
        <v>937439.99999999953</v>
      </c>
    </row>
    <row r="18" spans="1:51" s="18" customFormat="1" x14ac:dyDescent="0.25">
      <c r="A18" s="29"/>
      <c r="B18" s="30"/>
      <c r="C18" s="41" t="s">
        <v>25</v>
      </c>
      <c r="D18" s="31">
        <v>0.2</v>
      </c>
      <c r="E18" s="32">
        <v>18</v>
      </c>
      <c r="F18" s="18">
        <v>86400</v>
      </c>
      <c r="G18" s="33">
        <f t="shared" si="3"/>
        <v>311040</v>
      </c>
      <c r="H18" s="34">
        <v>351360</v>
      </c>
      <c r="I18" s="34">
        <f t="shared" si="0"/>
        <v>-40320</v>
      </c>
      <c r="J18" s="35"/>
      <c r="K18" s="36"/>
      <c r="L18" s="16"/>
      <c r="M18" s="16"/>
      <c r="N18" s="16"/>
      <c r="O18" s="76">
        <v>0.3</v>
      </c>
      <c r="P18" s="159">
        <v>0.1</v>
      </c>
      <c r="Q18" s="76">
        <v>0.1</v>
      </c>
      <c r="R18" s="76">
        <v>0.1</v>
      </c>
      <c r="S18" s="76">
        <v>0.1</v>
      </c>
      <c r="T18" s="76">
        <v>0.1</v>
      </c>
      <c r="U18" s="76">
        <v>0.1</v>
      </c>
      <c r="V18" s="160">
        <v>0.1</v>
      </c>
      <c r="W18" s="76">
        <v>0.1</v>
      </c>
      <c r="X18" s="137">
        <v>0.1</v>
      </c>
      <c r="Y18" s="137">
        <v>0.1</v>
      </c>
      <c r="Z18" s="137">
        <v>0.1</v>
      </c>
      <c r="AA18" s="137">
        <v>0.1</v>
      </c>
      <c r="AB18" s="137">
        <v>0.1</v>
      </c>
      <c r="AC18" s="137">
        <v>0.1</v>
      </c>
      <c r="AD18" s="164">
        <v>0.3</v>
      </c>
      <c r="AE18" s="137">
        <v>0.3</v>
      </c>
      <c r="AF18" s="137">
        <v>0.3</v>
      </c>
      <c r="AG18" s="137">
        <v>0.3</v>
      </c>
      <c r="AH18" s="137">
        <v>0.3</v>
      </c>
      <c r="AI18" s="137">
        <v>0.3</v>
      </c>
      <c r="AJ18" s="137">
        <v>0.3</v>
      </c>
      <c r="AK18" s="164">
        <v>0.3</v>
      </c>
      <c r="AL18" s="137">
        <v>0.3</v>
      </c>
      <c r="AM18" s="137">
        <v>0.3</v>
      </c>
      <c r="AN18" s="137">
        <v>0.3</v>
      </c>
      <c r="AO18" s="137">
        <v>0.3</v>
      </c>
      <c r="AP18" s="137">
        <v>0.3</v>
      </c>
      <c r="AQ18" s="137">
        <v>0.3</v>
      </c>
      <c r="AR18" s="164">
        <v>0.15</v>
      </c>
      <c r="AS18" s="141">
        <v>0.15</v>
      </c>
      <c r="AW18" s="31">
        <f t="shared" si="1"/>
        <v>6.1999999999999993</v>
      </c>
      <c r="AX18" s="18">
        <v>86400</v>
      </c>
      <c r="AY18" s="33">
        <f t="shared" si="2"/>
        <v>535679.99999999988</v>
      </c>
    </row>
    <row r="19" spans="1:51" s="18" customFormat="1" x14ac:dyDescent="0.25">
      <c r="A19" s="29"/>
      <c r="B19" s="37"/>
      <c r="C19" s="38" t="s">
        <v>26</v>
      </c>
      <c r="D19" s="39"/>
      <c r="E19" s="38">
        <v>0</v>
      </c>
      <c r="F19" s="38">
        <v>86400</v>
      </c>
      <c r="G19" s="40">
        <f t="shared" si="3"/>
        <v>0</v>
      </c>
      <c r="H19" s="34">
        <v>0</v>
      </c>
      <c r="I19" s="34">
        <f t="shared" si="0"/>
        <v>0</v>
      </c>
      <c r="K19" s="36"/>
      <c r="L19" s="16"/>
      <c r="M19" s="16"/>
      <c r="N19" s="16"/>
      <c r="O19" s="76"/>
      <c r="P19" s="159"/>
      <c r="Q19" s="76"/>
      <c r="R19" s="76"/>
      <c r="S19" s="76"/>
      <c r="T19" s="76"/>
      <c r="U19" s="76"/>
      <c r="V19" s="160"/>
      <c r="W19" s="76"/>
      <c r="X19" s="137"/>
      <c r="Y19" s="137"/>
      <c r="Z19" s="137"/>
      <c r="AA19" s="137"/>
      <c r="AB19" s="137"/>
      <c r="AC19" s="137"/>
      <c r="AD19" s="164"/>
      <c r="AE19" s="137"/>
      <c r="AF19" s="137"/>
      <c r="AG19" s="137"/>
      <c r="AH19" s="137"/>
      <c r="AI19" s="137"/>
      <c r="AJ19" s="137"/>
      <c r="AK19" s="164"/>
      <c r="AL19" s="137"/>
      <c r="AM19" s="137"/>
      <c r="AN19" s="137"/>
      <c r="AO19" s="137"/>
      <c r="AP19" s="137"/>
      <c r="AQ19" s="137"/>
      <c r="AR19" s="164"/>
      <c r="AS19" s="141"/>
      <c r="AW19" s="31"/>
      <c r="AY19" s="33"/>
    </row>
    <row r="20" spans="1:51" s="18" customFormat="1" x14ac:dyDescent="0.25">
      <c r="A20" s="29"/>
      <c r="B20" s="37"/>
      <c r="C20" s="38" t="s">
        <v>27</v>
      </c>
      <c r="D20" s="39"/>
      <c r="E20" s="38">
        <v>0</v>
      </c>
      <c r="F20" s="38">
        <v>86400</v>
      </c>
      <c r="G20" s="40">
        <f t="shared" si="3"/>
        <v>0</v>
      </c>
      <c r="H20" s="34">
        <v>0</v>
      </c>
      <c r="I20" s="34">
        <f t="shared" si="0"/>
        <v>0</v>
      </c>
      <c r="K20" s="36"/>
      <c r="L20" s="16"/>
      <c r="M20" s="16"/>
      <c r="N20" s="16"/>
      <c r="O20" s="76"/>
      <c r="P20" s="159"/>
      <c r="Q20" s="76"/>
      <c r="R20" s="76"/>
      <c r="S20" s="76"/>
      <c r="T20" s="76"/>
      <c r="U20" s="76"/>
      <c r="V20" s="160"/>
      <c r="W20" s="76"/>
      <c r="X20" s="137"/>
      <c r="Y20" s="137"/>
      <c r="Z20" s="137"/>
      <c r="AA20" s="137"/>
      <c r="AB20" s="137"/>
      <c r="AC20" s="137"/>
      <c r="AD20" s="164"/>
      <c r="AE20" s="137"/>
      <c r="AF20" s="137"/>
      <c r="AG20" s="137"/>
      <c r="AH20" s="137"/>
      <c r="AI20" s="137"/>
      <c r="AJ20" s="137"/>
      <c r="AK20" s="164"/>
      <c r="AL20" s="137"/>
      <c r="AM20" s="137"/>
      <c r="AN20" s="137"/>
      <c r="AO20" s="137"/>
      <c r="AP20" s="137"/>
      <c r="AQ20" s="137"/>
      <c r="AR20" s="164"/>
      <c r="AS20" s="141"/>
      <c r="AW20" s="31"/>
      <c r="AY20" s="33"/>
    </row>
    <row r="21" spans="1:51" s="18" customFormat="1" x14ac:dyDescent="0.25">
      <c r="A21" s="29"/>
      <c r="B21" s="37"/>
      <c r="C21" s="102"/>
      <c r="D21" s="103"/>
      <c r="E21" s="38"/>
      <c r="F21" s="38"/>
      <c r="G21" s="40"/>
      <c r="H21" s="34"/>
      <c r="I21" s="34"/>
      <c r="K21" s="36"/>
      <c r="L21" s="16"/>
      <c r="M21" s="16"/>
      <c r="N21" s="16"/>
      <c r="O21" s="76"/>
      <c r="P21" s="159"/>
      <c r="Q21" s="76"/>
      <c r="R21" s="76"/>
      <c r="S21" s="76"/>
      <c r="T21" s="76"/>
      <c r="U21" s="76"/>
      <c r="V21" s="160"/>
      <c r="W21" s="76"/>
      <c r="X21" s="137"/>
      <c r="Y21" s="137"/>
      <c r="Z21" s="137"/>
      <c r="AA21" s="137"/>
      <c r="AB21" s="137"/>
      <c r="AC21" s="137"/>
      <c r="AD21" s="164"/>
      <c r="AE21" s="137"/>
      <c r="AF21" s="137"/>
      <c r="AG21" s="137"/>
      <c r="AH21" s="137"/>
      <c r="AI21" s="137"/>
      <c r="AJ21" s="137"/>
      <c r="AK21" s="164"/>
      <c r="AL21" s="137"/>
      <c r="AM21" s="137"/>
      <c r="AN21" s="137"/>
      <c r="AO21" s="137"/>
      <c r="AP21" s="137"/>
      <c r="AQ21" s="137"/>
      <c r="AR21" s="164"/>
      <c r="AS21" s="141"/>
      <c r="AW21" s="31"/>
      <c r="AY21" s="33"/>
    </row>
    <row r="22" spans="1:51" s="18" customFormat="1" ht="15.75" thickBot="1" x14ac:dyDescent="0.3">
      <c r="A22" s="29"/>
      <c r="B22" s="37"/>
      <c r="C22" s="18" t="s">
        <v>155</v>
      </c>
      <c r="D22" s="31"/>
      <c r="G22" s="33"/>
      <c r="H22" s="51"/>
      <c r="I22" s="51"/>
      <c r="K22" s="95">
        <f>SUM(G12:G20)</f>
        <v>4212864</v>
      </c>
      <c r="L22" s="50"/>
      <c r="M22" s="16"/>
      <c r="N22" s="17">
        <f>86400*SUM(O22:AS22)</f>
        <v>3323807.9999999991</v>
      </c>
      <c r="O22" s="76">
        <f>SUM(O13:O21)</f>
        <v>1.61</v>
      </c>
      <c r="P22" s="159">
        <f>SUM(P13:P21)</f>
        <v>1.1099999999999999</v>
      </c>
      <c r="Q22" s="76">
        <f>SUM(Q13:Q21)</f>
        <v>1.1099999999999999</v>
      </c>
      <c r="R22" s="76">
        <f t="shared" ref="R22:AS22" si="5">SUM(R13:R21)</f>
        <v>1.1099999999999999</v>
      </c>
      <c r="S22" s="76">
        <f t="shared" si="5"/>
        <v>1.1099999999999999</v>
      </c>
      <c r="T22" s="76">
        <f t="shared" si="5"/>
        <v>1.4100000000000001</v>
      </c>
      <c r="U22" s="76">
        <f t="shared" si="5"/>
        <v>1.4100000000000001</v>
      </c>
      <c r="V22" s="160">
        <f>SUM(V13:V21)</f>
        <v>1.4100000000000001</v>
      </c>
      <c r="W22" s="76">
        <f t="shared" si="5"/>
        <v>1.1099999999999999</v>
      </c>
      <c r="X22" s="76">
        <f t="shared" si="5"/>
        <v>1.1099999999999999</v>
      </c>
      <c r="Y22" s="76">
        <f t="shared" si="5"/>
        <v>1.1099999999999999</v>
      </c>
      <c r="Z22" s="76">
        <f t="shared" si="5"/>
        <v>1.1099999999999999</v>
      </c>
      <c r="AA22" s="76">
        <f t="shared" si="5"/>
        <v>1.1099999999999999</v>
      </c>
      <c r="AB22" s="76">
        <f t="shared" si="5"/>
        <v>1.4100000000000001</v>
      </c>
      <c r="AC22" s="76">
        <f t="shared" si="5"/>
        <v>1.4100000000000001</v>
      </c>
      <c r="AD22" s="76">
        <f t="shared" si="5"/>
        <v>1.3099999999999998</v>
      </c>
      <c r="AE22" s="76">
        <f t="shared" si="5"/>
        <v>1.3099999999999998</v>
      </c>
      <c r="AF22" s="76">
        <f t="shared" si="5"/>
        <v>1.61</v>
      </c>
      <c r="AG22" s="76">
        <f t="shared" si="5"/>
        <v>1.61</v>
      </c>
      <c r="AH22" s="76">
        <f t="shared" si="5"/>
        <v>1.61</v>
      </c>
      <c r="AI22" s="76">
        <f t="shared" si="5"/>
        <v>1.61</v>
      </c>
      <c r="AJ22" s="76">
        <f t="shared" si="5"/>
        <v>1.61</v>
      </c>
      <c r="AK22" s="76">
        <f t="shared" si="5"/>
        <v>1.61</v>
      </c>
      <c r="AL22" s="76">
        <f t="shared" si="5"/>
        <v>1.3099999999999998</v>
      </c>
      <c r="AM22" s="76">
        <f t="shared" si="5"/>
        <v>1.3099999999999998</v>
      </c>
      <c r="AN22" s="76">
        <f t="shared" si="5"/>
        <v>1.3099999999999998</v>
      </c>
      <c r="AO22" s="76">
        <f t="shared" si="5"/>
        <v>1.3099999999999998</v>
      </c>
      <c r="AP22" s="76">
        <f t="shared" si="5"/>
        <v>0.64999999999999991</v>
      </c>
      <c r="AQ22" s="76">
        <f t="shared" si="5"/>
        <v>0.64999999999999991</v>
      </c>
      <c r="AR22" s="76">
        <f t="shared" si="5"/>
        <v>0.5</v>
      </c>
      <c r="AS22" s="134">
        <f t="shared" si="5"/>
        <v>0.5</v>
      </c>
      <c r="AW22" s="31">
        <f t="shared" si="1"/>
        <v>38.469999999999992</v>
      </c>
      <c r="AX22" s="18">
        <v>86400</v>
      </c>
      <c r="AY22" s="33">
        <f t="shared" si="2"/>
        <v>3323807.9999999991</v>
      </c>
    </row>
    <row r="23" spans="1:51" s="18" customFormat="1" ht="16.5" thickTop="1" thickBot="1" x14ac:dyDescent="0.3">
      <c r="A23" s="29"/>
      <c r="B23" s="180"/>
      <c r="C23" s="61"/>
      <c r="D23" s="181"/>
      <c r="E23" s="61"/>
      <c r="F23" s="61"/>
      <c r="G23" s="182"/>
      <c r="H23" s="183"/>
      <c r="I23" s="183"/>
      <c r="J23" s="61"/>
      <c r="K23" s="184"/>
      <c r="L23" s="185"/>
      <c r="M23" s="185"/>
      <c r="N23" s="185"/>
      <c r="O23" s="186"/>
      <c r="P23" s="186"/>
      <c r="Q23" s="186"/>
      <c r="R23" s="186"/>
      <c r="S23" s="186"/>
      <c r="T23" s="186"/>
      <c r="U23" s="186"/>
      <c r="V23" s="186"/>
      <c r="W23" s="186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8"/>
      <c r="AW23" s="31"/>
      <c r="AY23" s="33"/>
    </row>
    <row r="24" spans="1:51" s="18" customFormat="1" ht="15.75" thickTop="1" x14ac:dyDescent="0.25">
      <c r="A24" s="29"/>
      <c r="B24" s="37" t="s">
        <v>28</v>
      </c>
      <c r="C24" s="41" t="s">
        <v>29</v>
      </c>
      <c r="D24" s="31">
        <v>0.3</v>
      </c>
      <c r="E24" s="32">
        <v>11</v>
      </c>
      <c r="F24" s="18">
        <v>86400</v>
      </c>
      <c r="G24" s="33">
        <f>D24*E24*F24</f>
        <v>285120</v>
      </c>
      <c r="H24" s="34">
        <v>449280</v>
      </c>
      <c r="I24" s="34">
        <f t="shared" si="0"/>
        <v>-164160</v>
      </c>
      <c r="J24" s="189"/>
      <c r="K24" s="36"/>
      <c r="L24" s="16"/>
      <c r="M24" s="16"/>
      <c r="N24" s="16"/>
      <c r="O24" s="76">
        <v>0.3</v>
      </c>
      <c r="P24" s="159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160">
        <v>0.3</v>
      </c>
      <c r="W24" s="76">
        <v>0</v>
      </c>
      <c r="X24" s="137">
        <v>0</v>
      </c>
      <c r="Y24" s="137">
        <v>0</v>
      </c>
      <c r="Z24" s="137">
        <v>0</v>
      </c>
      <c r="AA24" s="137">
        <v>0</v>
      </c>
      <c r="AB24" s="137">
        <v>0</v>
      </c>
      <c r="AC24" s="137">
        <v>0.3</v>
      </c>
      <c r="AD24" s="164">
        <v>0</v>
      </c>
      <c r="AE24" s="137">
        <v>0</v>
      </c>
      <c r="AF24" s="137">
        <v>0.3</v>
      </c>
      <c r="AG24" s="137">
        <v>0.3</v>
      </c>
      <c r="AH24" s="137">
        <v>0.3</v>
      </c>
      <c r="AI24" s="137">
        <v>0.3</v>
      </c>
      <c r="AJ24" s="137">
        <v>0.3</v>
      </c>
      <c r="AK24" s="164">
        <v>0.3</v>
      </c>
      <c r="AL24" s="137">
        <v>0.3</v>
      </c>
      <c r="AM24" s="137">
        <v>0.3</v>
      </c>
      <c r="AN24" s="137">
        <v>0</v>
      </c>
      <c r="AO24" s="137">
        <v>0</v>
      </c>
      <c r="AP24" s="137">
        <v>0</v>
      </c>
      <c r="AQ24" s="137">
        <v>0</v>
      </c>
      <c r="AR24" s="164">
        <v>0</v>
      </c>
      <c r="AS24" s="141">
        <v>0</v>
      </c>
      <c r="AW24" s="31">
        <f t="shared" si="1"/>
        <v>3.2999999999999994</v>
      </c>
      <c r="AX24" s="18">
        <v>86400</v>
      </c>
      <c r="AY24" s="33">
        <f t="shared" si="2"/>
        <v>285119.99999999994</v>
      </c>
    </row>
    <row r="25" spans="1:51" s="18" customFormat="1" x14ac:dyDescent="0.25">
      <c r="A25" s="29"/>
      <c r="B25" s="37"/>
      <c r="C25" s="41" t="s">
        <v>30</v>
      </c>
      <c r="D25" s="31">
        <v>0.35</v>
      </c>
      <c r="E25" s="32">
        <v>32</v>
      </c>
      <c r="F25" s="18">
        <v>86400</v>
      </c>
      <c r="G25" s="33">
        <f>D25*E25*F25</f>
        <v>967679.99999999988</v>
      </c>
      <c r="H25" s="34">
        <v>816480</v>
      </c>
      <c r="I25" s="34">
        <f t="shared" si="0"/>
        <v>151199.99999999988</v>
      </c>
      <c r="K25" s="36"/>
      <c r="L25" s="16"/>
      <c r="M25" s="16"/>
      <c r="N25" s="16"/>
      <c r="O25" s="76">
        <v>0.35</v>
      </c>
      <c r="P25" s="159">
        <v>0.35</v>
      </c>
      <c r="Q25" s="76">
        <v>0.35</v>
      </c>
      <c r="R25" s="76">
        <v>0.35</v>
      </c>
      <c r="S25" s="76">
        <v>0.35</v>
      </c>
      <c r="T25" s="76">
        <v>0.35</v>
      </c>
      <c r="U25" s="76">
        <v>0.35</v>
      </c>
      <c r="V25" s="160">
        <v>0.35</v>
      </c>
      <c r="W25" s="76">
        <v>0.35</v>
      </c>
      <c r="X25" s="137">
        <v>0.35</v>
      </c>
      <c r="Y25" s="137">
        <v>0.35</v>
      </c>
      <c r="Z25" s="137">
        <v>0.35</v>
      </c>
      <c r="AA25" s="137">
        <v>0.35</v>
      </c>
      <c r="AB25" s="137">
        <v>0.35</v>
      </c>
      <c r="AC25" s="137">
        <v>0.35</v>
      </c>
      <c r="AD25" s="164">
        <v>0.35</v>
      </c>
      <c r="AE25" s="137">
        <v>0.35</v>
      </c>
      <c r="AF25" s="137">
        <v>0.35</v>
      </c>
      <c r="AG25" s="137">
        <v>0.35</v>
      </c>
      <c r="AH25" s="137">
        <v>0.35</v>
      </c>
      <c r="AI25" s="137">
        <v>0.35</v>
      </c>
      <c r="AJ25" s="137">
        <v>0.35</v>
      </c>
      <c r="AK25" s="164">
        <v>0.35</v>
      </c>
      <c r="AL25" s="137">
        <v>0.35</v>
      </c>
      <c r="AM25" s="137">
        <v>0.35</v>
      </c>
      <c r="AN25" s="137">
        <v>0.35</v>
      </c>
      <c r="AO25" s="137">
        <v>0.35</v>
      </c>
      <c r="AP25" s="137">
        <v>0.35</v>
      </c>
      <c r="AQ25" s="137">
        <v>0.35</v>
      </c>
      <c r="AR25" s="164">
        <v>0.35</v>
      </c>
      <c r="AS25" s="141">
        <v>0.35</v>
      </c>
      <c r="AW25" s="31">
        <f t="shared" si="1"/>
        <v>10.849999999999994</v>
      </c>
      <c r="AX25" s="18">
        <v>86400</v>
      </c>
      <c r="AY25" s="33">
        <f t="shared" si="2"/>
        <v>937439.99999999953</v>
      </c>
    </row>
    <row r="26" spans="1:51" s="18" customFormat="1" x14ac:dyDescent="0.25">
      <c r="A26" s="29"/>
      <c r="B26" s="37"/>
      <c r="C26" s="38" t="s">
        <v>31</v>
      </c>
      <c r="D26" s="39">
        <v>0.2</v>
      </c>
      <c r="E26" s="38">
        <v>0</v>
      </c>
      <c r="F26" s="38">
        <v>86400</v>
      </c>
      <c r="G26" s="40">
        <f>D26*E26*F26</f>
        <v>0</v>
      </c>
      <c r="H26" s="34">
        <v>0</v>
      </c>
      <c r="I26" s="34">
        <f t="shared" si="0"/>
        <v>0</v>
      </c>
      <c r="K26" s="36"/>
      <c r="L26" s="16"/>
      <c r="M26" s="16"/>
      <c r="N26" s="16"/>
      <c r="O26" s="76"/>
      <c r="P26" s="159"/>
      <c r="Q26" s="76"/>
      <c r="R26" s="76"/>
      <c r="S26" s="76"/>
      <c r="T26" s="76"/>
      <c r="U26" s="76"/>
      <c r="V26" s="160"/>
      <c r="W26" s="76"/>
      <c r="X26" s="137"/>
      <c r="Y26" s="137"/>
      <c r="Z26" s="137"/>
      <c r="AA26" s="137"/>
      <c r="AB26" s="137"/>
      <c r="AC26" s="137"/>
      <c r="AD26" s="164"/>
      <c r="AE26" s="137"/>
      <c r="AF26" s="137"/>
      <c r="AG26" s="137"/>
      <c r="AH26" s="137"/>
      <c r="AI26" s="137"/>
      <c r="AJ26" s="137"/>
      <c r="AK26" s="164"/>
      <c r="AL26" s="137"/>
      <c r="AM26" s="137"/>
      <c r="AN26" s="137"/>
      <c r="AO26" s="137"/>
      <c r="AP26" s="137"/>
      <c r="AQ26" s="137"/>
      <c r="AR26" s="164"/>
      <c r="AS26" s="141"/>
      <c r="AW26" s="31"/>
      <c r="AY26" s="33"/>
    </row>
    <row r="27" spans="1:51" s="18" customFormat="1" x14ac:dyDescent="0.25">
      <c r="A27" s="29"/>
      <c r="B27" s="148" t="s">
        <v>168</v>
      </c>
      <c r="C27" s="192" t="s">
        <v>32</v>
      </c>
      <c r="D27" s="42">
        <v>18.585000000000001</v>
      </c>
      <c r="E27" s="38"/>
      <c r="F27" s="38"/>
      <c r="G27" s="40"/>
      <c r="H27" s="34"/>
      <c r="I27" s="34"/>
      <c r="K27" s="36"/>
      <c r="L27" s="16"/>
      <c r="M27" s="16"/>
      <c r="N27" s="16"/>
      <c r="O27" s="76">
        <v>18.452000000000002</v>
      </c>
      <c r="P27" s="159">
        <v>18.782</v>
      </c>
      <c r="Q27" s="76">
        <v>18.414000000000001</v>
      </c>
      <c r="R27" s="76">
        <v>17.486999999999998</v>
      </c>
      <c r="S27" s="76">
        <v>18.167999999999999</v>
      </c>
      <c r="T27" s="76">
        <v>18.635000000000002</v>
      </c>
      <c r="U27" s="76">
        <v>18.337</v>
      </c>
      <c r="V27" s="160">
        <v>18.120999999999999</v>
      </c>
      <c r="W27" s="76">
        <v>18.239999999999998</v>
      </c>
      <c r="X27" s="137">
        <v>18.184999999999999</v>
      </c>
      <c r="Y27" s="137">
        <v>18.106999999999999</v>
      </c>
      <c r="Z27" s="137">
        <v>18.303000000000001</v>
      </c>
      <c r="AA27" s="137">
        <v>18.332999999999998</v>
      </c>
      <c r="AB27" s="137">
        <v>18.327000000000002</v>
      </c>
      <c r="AC27" s="137">
        <v>18.428000000000001</v>
      </c>
      <c r="AD27" s="164">
        <v>18.416</v>
      </c>
      <c r="AE27" s="137">
        <v>18.440000000000001</v>
      </c>
      <c r="AF27" s="137">
        <v>18.445</v>
      </c>
      <c r="AG27" s="137">
        <v>18.475000000000001</v>
      </c>
      <c r="AH27" s="137">
        <v>18.530999999999999</v>
      </c>
      <c r="AI27" s="137">
        <v>18.466999999999999</v>
      </c>
      <c r="AJ27" s="137">
        <v>18.899999999999999</v>
      </c>
      <c r="AK27" s="164">
        <v>19.161999999999999</v>
      </c>
      <c r="AL27" s="137">
        <v>19.277999999999999</v>
      </c>
      <c r="AM27" s="137">
        <v>19.215</v>
      </c>
      <c r="AN27" s="137">
        <v>19.276</v>
      </c>
      <c r="AO27" s="137">
        <v>18.718</v>
      </c>
      <c r="AP27" s="137">
        <v>16.666</v>
      </c>
      <c r="AQ27" s="137">
        <v>16.978000000000002</v>
      </c>
      <c r="AR27" s="164">
        <v>17.736999999999998</v>
      </c>
      <c r="AS27" s="141">
        <v>17.908999999999999</v>
      </c>
      <c r="AW27" s="31">
        <f t="shared" si="1"/>
        <v>568.9319999999999</v>
      </c>
      <c r="AX27" s="18">
        <v>86400</v>
      </c>
      <c r="AY27" s="33">
        <f t="shared" si="2"/>
        <v>49155724.79999999</v>
      </c>
    </row>
    <row r="28" spans="1:51" s="18" customFormat="1" x14ac:dyDescent="0.25">
      <c r="A28" s="29"/>
      <c r="B28" s="37"/>
      <c r="C28" s="41"/>
      <c r="D28" s="42"/>
      <c r="E28" s="38"/>
      <c r="F28" s="38"/>
      <c r="G28" s="40"/>
      <c r="H28" s="34"/>
      <c r="I28" s="34"/>
      <c r="K28" s="36"/>
      <c r="L28" s="16"/>
      <c r="M28" s="16"/>
      <c r="N28" s="16"/>
      <c r="O28" s="76"/>
      <c r="P28" s="159"/>
      <c r="Q28" s="76"/>
      <c r="R28" s="76"/>
      <c r="S28" s="76"/>
      <c r="T28" s="76"/>
      <c r="U28" s="76"/>
      <c r="V28" s="160"/>
      <c r="W28" s="76"/>
      <c r="X28" s="137"/>
      <c r="Y28" s="137"/>
      <c r="Z28" s="137"/>
      <c r="AA28" s="137"/>
      <c r="AB28" s="137"/>
      <c r="AC28" s="137"/>
      <c r="AD28" s="164"/>
      <c r="AE28" s="137"/>
      <c r="AF28" s="137"/>
      <c r="AG28" s="137"/>
      <c r="AH28" s="137"/>
      <c r="AI28" s="137"/>
      <c r="AJ28" s="137"/>
      <c r="AK28" s="164"/>
      <c r="AL28" s="137"/>
      <c r="AM28" s="137"/>
      <c r="AN28" s="137"/>
      <c r="AO28" s="137"/>
      <c r="AP28" s="137"/>
      <c r="AQ28" s="137"/>
      <c r="AR28" s="164"/>
      <c r="AS28" s="141"/>
      <c r="AW28" s="31"/>
      <c r="AY28" s="33"/>
    </row>
    <row r="29" spans="1:51" s="18" customFormat="1" x14ac:dyDescent="0.25">
      <c r="A29" s="29"/>
      <c r="B29" s="30"/>
      <c r="C29" s="191" t="s">
        <v>134</v>
      </c>
      <c r="D29" s="205"/>
      <c r="E29" s="38"/>
      <c r="F29" s="38"/>
      <c r="G29" s="40"/>
      <c r="H29" s="34"/>
      <c r="I29" s="34"/>
      <c r="K29" s="36"/>
      <c r="L29" s="16"/>
      <c r="M29" s="16"/>
      <c r="N29" s="16"/>
      <c r="O29" s="76">
        <v>0</v>
      </c>
      <c r="P29" s="159">
        <v>0.10199999999999999</v>
      </c>
      <c r="Q29" s="76">
        <v>0</v>
      </c>
      <c r="R29" s="76">
        <v>0.93700000000000006</v>
      </c>
      <c r="S29" s="76">
        <v>0.106</v>
      </c>
      <c r="T29" s="76">
        <v>0</v>
      </c>
      <c r="U29" s="76">
        <v>0</v>
      </c>
      <c r="V29" s="160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164">
        <v>0</v>
      </c>
      <c r="AE29" s="137">
        <v>0</v>
      </c>
      <c r="AF29" s="137">
        <v>0</v>
      </c>
      <c r="AG29" s="137">
        <v>0</v>
      </c>
      <c r="AH29" s="137">
        <v>0</v>
      </c>
      <c r="AI29" s="137">
        <v>0</v>
      </c>
      <c r="AJ29" s="137">
        <v>0</v>
      </c>
      <c r="AK29" s="164">
        <v>0</v>
      </c>
      <c r="AL29" s="137">
        <v>0</v>
      </c>
      <c r="AM29" s="137">
        <v>0</v>
      </c>
      <c r="AN29" s="137">
        <v>0</v>
      </c>
      <c r="AO29" s="137">
        <v>0</v>
      </c>
      <c r="AP29" s="137">
        <v>2.508</v>
      </c>
      <c r="AQ29" s="137">
        <v>1.026</v>
      </c>
      <c r="AR29" s="164">
        <v>0</v>
      </c>
      <c r="AS29" s="141">
        <v>0.57499999999999996</v>
      </c>
      <c r="AT29" s="377">
        <f>SUM(O29:AS29)</f>
        <v>5.2540000000000004</v>
      </c>
      <c r="AU29" s="33">
        <f>86400*AT29</f>
        <v>453945.60000000003</v>
      </c>
      <c r="AW29" s="31">
        <f t="shared" si="1"/>
        <v>5.2540000000000004</v>
      </c>
      <c r="AX29" s="18">
        <v>-86400</v>
      </c>
      <c r="AY29" s="33">
        <f t="shared" si="2"/>
        <v>-453945.60000000003</v>
      </c>
    </row>
    <row r="30" spans="1:51" s="18" customFormat="1" x14ac:dyDescent="0.25">
      <c r="A30" s="29"/>
      <c r="B30" s="37"/>
      <c r="C30" s="191" t="s">
        <v>135</v>
      </c>
      <c r="D30" s="103"/>
      <c r="E30" s="38"/>
      <c r="F30" s="38"/>
      <c r="G30" s="40"/>
      <c r="H30" s="34"/>
      <c r="I30" s="34"/>
      <c r="K30" s="36"/>
      <c r="L30" s="16"/>
      <c r="M30" s="16"/>
      <c r="N30" s="16"/>
      <c r="O30" s="76">
        <v>0</v>
      </c>
      <c r="P30" s="159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160">
        <v>0</v>
      </c>
      <c r="W30" s="76">
        <v>0</v>
      </c>
      <c r="X30" s="137">
        <v>0</v>
      </c>
      <c r="Y30" s="137">
        <v>0</v>
      </c>
      <c r="Z30" s="137">
        <v>0</v>
      </c>
      <c r="AA30" s="137">
        <v>0</v>
      </c>
      <c r="AB30" s="137">
        <v>0</v>
      </c>
      <c r="AC30" s="137">
        <v>0</v>
      </c>
      <c r="AD30" s="164">
        <v>0</v>
      </c>
      <c r="AE30" s="137">
        <v>0</v>
      </c>
      <c r="AF30" s="137">
        <v>0</v>
      </c>
      <c r="AG30" s="137">
        <v>0</v>
      </c>
      <c r="AH30" s="137">
        <v>0</v>
      </c>
      <c r="AI30" s="137">
        <v>0</v>
      </c>
      <c r="AJ30" s="137">
        <v>0</v>
      </c>
      <c r="AK30" s="164">
        <v>0</v>
      </c>
      <c r="AL30" s="137">
        <v>0</v>
      </c>
      <c r="AM30" s="137">
        <v>0</v>
      </c>
      <c r="AN30" s="137">
        <v>0</v>
      </c>
      <c r="AO30" s="137">
        <v>0</v>
      </c>
      <c r="AP30" s="137">
        <v>0</v>
      </c>
      <c r="AQ30" s="137">
        <v>0</v>
      </c>
      <c r="AR30" s="164">
        <v>0</v>
      </c>
      <c r="AS30" s="141">
        <v>0</v>
      </c>
      <c r="AT30" s="377">
        <f>SUM(O30:AS30)</f>
        <v>0</v>
      </c>
      <c r="AU30" s="33">
        <f t="shared" ref="AU30:AU38" si="6">86400*AT30</f>
        <v>0</v>
      </c>
      <c r="AW30" s="31">
        <f t="shared" si="1"/>
        <v>0</v>
      </c>
      <c r="AX30" s="18">
        <v>-86400</v>
      </c>
      <c r="AY30" s="33">
        <f t="shared" si="2"/>
        <v>0</v>
      </c>
    </row>
    <row r="31" spans="1:51" s="18" customFormat="1" x14ac:dyDescent="0.25">
      <c r="A31" s="29"/>
      <c r="B31" s="37"/>
      <c r="C31" s="191" t="s">
        <v>137</v>
      </c>
      <c r="D31" s="103"/>
      <c r="E31" s="38"/>
      <c r="F31" s="38"/>
      <c r="G31" s="40"/>
      <c r="H31" s="34"/>
      <c r="I31" s="34"/>
      <c r="K31" s="36"/>
      <c r="L31" s="16"/>
      <c r="M31" s="16"/>
      <c r="N31" s="16"/>
      <c r="O31" s="76">
        <v>0</v>
      </c>
      <c r="P31" s="159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160">
        <v>0</v>
      </c>
      <c r="W31" s="76">
        <v>0</v>
      </c>
      <c r="X31" s="137">
        <v>0</v>
      </c>
      <c r="Y31" s="137">
        <v>0</v>
      </c>
      <c r="Z31" s="137">
        <v>0</v>
      </c>
      <c r="AA31" s="137">
        <v>0</v>
      </c>
      <c r="AB31" s="137">
        <v>0</v>
      </c>
      <c r="AC31" s="137">
        <v>0</v>
      </c>
      <c r="AD31" s="164">
        <v>0</v>
      </c>
      <c r="AE31" s="137">
        <v>0</v>
      </c>
      <c r="AF31" s="137">
        <v>0</v>
      </c>
      <c r="AG31" s="137">
        <v>0</v>
      </c>
      <c r="AH31" s="137">
        <v>0</v>
      </c>
      <c r="AI31" s="137">
        <v>0</v>
      </c>
      <c r="AJ31" s="137">
        <v>0</v>
      </c>
      <c r="AK31" s="164">
        <v>0</v>
      </c>
      <c r="AL31" s="137">
        <v>0</v>
      </c>
      <c r="AM31" s="137">
        <v>0</v>
      </c>
      <c r="AN31" s="137">
        <v>0</v>
      </c>
      <c r="AO31" s="137">
        <v>0</v>
      </c>
      <c r="AP31" s="137">
        <v>0</v>
      </c>
      <c r="AQ31" s="137">
        <v>0</v>
      </c>
      <c r="AR31" s="164">
        <v>0</v>
      </c>
      <c r="AS31" s="141">
        <v>0</v>
      </c>
      <c r="AT31" s="377">
        <f t="shared" ref="AT31:AT38" si="7">SUM(O31:AS31)</f>
        <v>0</v>
      </c>
      <c r="AU31" s="33">
        <f t="shared" si="6"/>
        <v>0</v>
      </c>
      <c r="AW31" s="31">
        <f t="shared" si="1"/>
        <v>0</v>
      </c>
      <c r="AX31" s="18">
        <v>-86400</v>
      </c>
      <c r="AY31" s="33">
        <f t="shared" si="2"/>
        <v>0</v>
      </c>
    </row>
    <row r="32" spans="1:51" s="18" customFormat="1" x14ac:dyDescent="0.25">
      <c r="A32" s="29"/>
      <c r="B32" s="37"/>
      <c r="C32" s="191" t="s">
        <v>136</v>
      </c>
      <c r="D32" s="103"/>
      <c r="E32" s="38"/>
      <c r="F32" s="38"/>
      <c r="G32" s="40"/>
      <c r="H32" s="34"/>
      <c r="I32" s="34"/>
      <c r="K32" s="36"/>
      <c r="L32" s="16"/>
      <c r="M32" s="16"/>
      <c r="N32" s="16"/>
      <c r="O32" s="76">
        <v>0</v>
      </c>
      <c r="P32" s="159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160">
        <v>0</v>
      </c>
      <c r="W32" s="76">
        <v>0</v>
      </c>
      <c r="X32" s="137">
        <v>0</v>
      </c>
      <c r="Y32" s="137">
        <v>0</v>
      </c>
      <c r="Z32" s="137">
        <v>0</v>
      </c>
      <c r="AA32" s="137">
        <v>0</v>
      </c>
      <c r="AB32" s="137">
        <v>0</v>
      </c>
      <c r="AC32" s="137">
        <v>0</v>
      </c>
      <c r="AD32" s="164">
        <v>0</v>
      </c>
      <c r="AE32" s="137">
        <v>0</v>
      </c>
      <c r="AF32" s="137">
        <v>0</v>
      </c>
      <c r="AG32" s="137">
        <v>0</v>
      </c>
      <c r="AH32" s="137">
        <v>0</v>
      </c>
      <c r="AI32" s="137">
        <v>0</v>
      </c>
      <c r="AJ32" s="137">
        <v>0</v>
      </c>
      <c r="AK32" s="164">
        <v>0</v>
      </c>
      <c r="AL32" s="137">
        <v>0</v>
      </c>
      <c r="AM32" s="137">
        <v>0</v>
      </c>
      <c r="AN32" s="137">
        <v>0</v>
      </c>
      <c r="AO32" s="137">
        <v>0</v>
      </c>
      <c r="AP32" s="137">
        <v>0</v>
      </c>
      <c r="AQ32" s="137">
        <v>0</v>
      </c>
      <c r="AR32" s="164">
        <v>0</v>
      </c>
      <c r="AS32" s="141">
        <v>0</v>
      </c>
      <c r="AT32" s="377">
        <f t="shared" si="7"/>
        <v>0</v>
      </c>
      <c r="AU32" s="33">
        <f t="shared" si="6"/>
        <v>0</v>
      </c>
      <c r="AW32" s="31">
        <f t="shared" si="1"/>
        <v>0</v>
      </c>
      <c r="AX32" s="18">
        <v>-86400</v>
      </c>
      <c r="AY32" s="33">
        <f t="shared" si="2"/>
        <v>0</v>
      </c>
    </row>
    <row r="33" spans="1:51" s="18" customFormat="1" x14ac:dyDescent="0.25">
      <c r="A33" s="29"/>
      <c r="B33" s="37"/>
      <c r="C33" s="191" t="s">
        <v>138</v>
      </c>
      <c r="D33" s="103"/>
      <c r="E33" s="38"/>
      <c r="F33" s="38"/>
      <c r="G33" s="40"/>
      <c r="H33" s="34"/>
      <c r="I33" s="34"/>
      <c r="K33" s="36"/>
      <c r="L33" s="16"/>
      <c r="M33" s="16"/>
      <c r="N33" s="16"/>
      <c r="O33" s="76">
        <v>0.1</v>
      </c>
      <c r="P33" s="159">
        <v>0.1</v>
      </c>
      <c r="Q33" s="76">
        <v>0.1</v>
      </c>
      <c r="R33" s="76">
        <v>0.1</v>
      </c>
      <c r="S33" s="76">
        <v>0.1</v>
      </c>
      <c r="T33" s="76">
        <v>0.1</v>
      </c>
      <c r="U33" s="76">
        <v>0.1</v>
      </c>
      <c r="V33" s="160">
        <v>0.1</v>
      </c>
      <c r="W33" s="76">
        <v>0.1</v>
      </c>
      <c r="X33" s="137">
        <v>0.1</v>
      </c>
      <c r="Y33" s="137">
        <v>0.1</v>
      </c>
      <c r="Z33" s="137">
        <v>0.1</v>
      </c>
      <c r="AA33" s="137">
        <v>0.1</v>
      </c>
      <c r="AB33" s="137">
        <v>0.1</v>
      </c>
      <c r="AC33" s="137">
        <v>0.1</v>
      </c>
      <c r="AD33" s="164">
        <v>0.05</v>
      </c>
      <c r="AE33" s="137">
        <v>0.05</v>
      </c>
      <c r="AF33" s="137">
        <v>0.05</v>
      </c>
      <c r="AG33" s="137">
        <v>0.05</v>
      </c>
      <c r="AH33" s="137">
        <v>0.05</v>
      </c>
      <c r="AI33" s="137">
        <v>0.05</v>
      </c>
      <c r="AJ33" s="137">
        <v>0.05</v>
      </c>
      <c r="AK33" s="164">
        <v>0.05</v>
      </c>
      <c r="AL33" s="137">
        <v>0.05</v>
      </c>
      <c r="AM33" s="137">
        <v>0.05</v>
      </c>
      <c r="AN33" s="137">
        <v>0.05</v>
      </c>
      <c r="AO33" s="137">
        <v>0.1</v>
      </c>
      <c r="AP33" s="137">
        <v>0.1</v>
      </c>
      <c r="AQ33" s="137">
        <v>0.1</v>
      </c>
      <c r="AR33" s="164">
        <v>0.1</v>
      </c>
      <c r="AS33" s="141">
        <v>0.1</v>
      </c>
      <c r="AT33" s="377">
        <f t="shared" si="7"/>
        <v>2.5500000000000007</v>
      </c>
      <c r="AU33" s="33">
        <f t="shared" si="6"/>
        <v>220320.00000000006</v>
      </c>
      <c r="AW33" s="31">
        <f t="shared" si="1"/>
        <v>2.5500000000000007</v>
      </c>
      <c r="AX33" s="18">
        <v>-86400</v>
      </c>
      <c r="AY33" s="33">
        <f t="shared" si="2"/>
        <v>-220320.00000000006</v>
      </c>
    </row>
    <row r="34" spans="1:51" s="18" customFormat="1" x14ac:dyDescent="0.25">
      <c r="A34" s="29"/>
      <c r="B34" s="37"/>
      <c r="C34" s="191" t="s">
        <v>139</v>
      </c>
      <c r="D34" s="103"/>
      <c r="E34" s="38"/>
      <c r="F34" s="38"/>
      <c r="G34" s="40"/>
      <c r="H34" s="34"/>
      <c r="I34" s="34"/>
      <c r="K34" s="36"/>
      <c r="L34" s="16"/>
      <c r="M34" s="16"/>
      <c r="N34" s="16"/>
      <c r="O34" s="76">
        <v>0.05</v>
      </c>
      <c r="P34" s="159">
        <v>0.2</v>
      </c>
      <c r="Q34" s="76">
        <v>0.2</v>
      </c>
      <c r="R34" s="76">
        <v>0.2</v>
      </c>
      <c r="S34" s="76">
        <v>0.2</v>
      </c>
      <c r="T34" s="76">
        <v>0.2</v>
      </c>
      <c r="U34" s="76">
        <v>0.2</v>
      </c>
      <c r="V34" s="160">
        <v>0.2</v>
      </c>
      <c r="W34" s="76">
        <v>0.2</v>
      </c>
      <c r="X34" s="137">
        <v>0.2</v>
      </c>
      <c r="Y34" s="137">
        <v>0.2</v>
      </c>
      <c r="Z34" s="137">
        <v>0.2</v>
      </c>
      <c r="AA34" s="137">
        <v>0.2</v>
      </c>
      <c r="AB34" s="137">
        <v>0.2</v>
      </c>
      <c r="AC34" s="137">
        <v>0.2</v>
      </c>
      <c r="AD34" s="164">
        <v>0.05</v>
      </c>
      <c r="AE34" s="137">
        <v>0.05</v>
      </c>
      <c r="AF34" s="137">
        <v>0.05</v>
      </c>
      <c r="AG34" s="137">
        <v>0.05</v>
      </c>
      <c r="AH34" s="137">
        <v>0.05</v>
      </c>
      <c r="AI34" s="137">
        <v>0.05</v>
      </c>
      <c r="AJ34" s="137">
        <v>0.05</v>
      </c>
      <c r="AK34" s="164">
        <v>0.05</v>
      </c>
      <c r="AL34" s="137">
        <v>0.05</v>
      </c>
      <c r="AM34" s="137">
        <v>0.05</v>
      </c>
      <c r="AN34" s="137">
        <v>0.05</v>
      </c>
      <c r="AO34" s="137">
        <v>0.2</v>
      </c>
      <c r="AP34" s="137">
        <v>0.2</v>
      </c>
      <c r="AQ34" s="137">
        <v>0.2</v>
      </c>
      <c r="AR34" s="164">
        <v>0.2</v>
      </c>
      <c r="AS34" s="141">
        <v>0.2</v>
      </c>
      <c r="AT34" s="377">
        <f t="shared" si="7"/>
        <v>4.3999999999999995</v>
      </c>
      <c r="AU34" s="33">
        <f t="shared" si="6"/>
        <v>380159.99999999994</v>
      </c>
      <c r="AW34" s="31">
        <f t="shared" si="1"/>
        <v>4.3999999999999995</v>
      </c>
      <c r="AX34" s="18">
        <v>-86400</v>
      </c>
      <c r="AY34" s="33">
        <f t="shared" si="2"/>
        <v>-380159.99999999994</v>
      </c>
    </row>
    <row r="35" spans="1:51" s="18" customFormat="1" x14ac:dyDescent="0.25">
      <c r="A35" s="29"/>
      <c r="B35" s="37"/>
      <c r="C35" s="191" t="s">
        <v>140</v>
      </c>
      <c r="D35" s="103"/>
      <c r="E35" s="38"/>
      <c r="F35" s="38"/>
      <c r="G35" s="40"/>
      <c r="H35" s="34"/>
      <c r="I35" s="34"/>
      <c r="K35" s="36"/>
      <c r="L35" s="16"/>
      <c r="M35" s="16"/>
      <c r="N35" s="16"/>
      <c r="O35" s="76">
        <v>0.2</v>
      </c>
      <c r="P35" s="159">
        <v>0.2</v>
      </c>
      <c r="Q35" s="76">
        <v>0.2</v>
      </c>
      <c r="R35" s="76">
        <v>0.2</v>
      </c>
      <c r="S35" s="76">
        <v>0.2</v>
      </c>
      <c r="T35" s="76">
        <v>0.2</v>
      </c>
      <c r="U35" s="76">
        <v>0.2</v>
      </c>
      <c r="V35" s="160">
        <v>0.2</v>
      </c>
      <c r="W35" s="76">
        <v>0.2</v>
      </c>
      <c r="X35" s="137">
        <v>0.2</v>
      </c>
      <c r="Y35" s="137">
        <v>0.2</v>
      </c>
      <c r="Z35" s="137">
        <v>0.2</v>
      </c>
      <c r="AA35" s="137">
        <v>0.2</v>
      </c>
      <c r="AB35" s="137">
        <v>0.2</v>
      </c>
      <c r="AC35" s="137">
        <v>0.2</v>
      </c>
      <c r="AD35" s="164">
        <v>0.2</v>
      </c>
      <c r="AE35" s="137">
        <v>0.2</v>
      </c>
      <c r="AF35" s="137">
        <v>0.2</v>
      </c>
      <c r="AG35" s="137">
        <v>0.2</v>
      </c>
      <c r="AH35" s="137">
        <v>0.2</v>
      </c>
      <c r="AI35" s="137">
        <v>0.2</v>
      </c>
      <c r="AJ35" s="137">
        <v>0.2</v>
      </c>
      <c r="AK35" s="164">
        <v>0.2</v>
      </c>
      <c r="AL35" s="137">
        <v>0.2</v>
      </c>
      <c r="AM35" s="137">
        <v>0.2</v>
      </c>
      <c r="AN35" s="137">
        <v>0.2</v>
      </c>
      <c r="AO35" s="137">
        <v>0.3</v>
      </c>
      <c r="AP35" s="137">
        <v>0.3</v>
      </c>
      <c r="AQ35" s="137">
        <v>0.3</v>
      </c>
      <c r="AR35" s="164">
        <v>0.4</v>
      </c>
      <c r="AS35" s="141">
        <v>0.4</v>
      </c>
      <c r="AT35" s="377">
        <f t="shared" si="7"/>
        <v>6.9000000000000021</v>
      </c>
      <c r="AU35" s="33">
        <f t="shared" si="6"/>
        <v>596160.00000000023</v>
      </c>
      <c r="AW35" s="31">
        <f t="shared" si="1"/>
        <v>6.9000000000000021</v>
      </c>
      <c r="AX35" s="18">
        <v>-86400</v>
      </c>
      <c r="AY35" s="33">
        <f t="shared" si="2"/>
        <v>-596160.00000000023</v>
      </c>
    </row>
    <row r="36" spans="1:51" s="18" customFormat="1" x14ac:dyDescent="0.25">
      <c r="A36" s="29"/>
      <c r="B36" s="37"/>
      <c r="C36" s="191" t="s">
        <v>141</v>
      </c>
      <c r="D36" s="103"/>
      <c r="E36" s="38"/>
      <c r="F36" s="38"/>
      <c r="G36" s="40"/>
      <c r="H36" s="34"/>
      <c r="I36" s="34"/>
      <c r="K36" s="36"/>
      <c r="L36" s="16"/>
      <c r="M36" s="16"/>
      <c r="N36" s="16"/>
      <c r="O36" s="76">
        <v>0.05</v>
      </c>
      <c r="P36" s="159">
        <v>0.2</v>
      </c>
      <c r="Q36" s="76">
        <v>0.2</v>
      </c>
      <c r="R36" s="76">
        <v>0.2</v>
      </c>
      <c r="S36" s="76">
        <v>0.2</v>
      </c>
      <c r="T36" s="76">
        <v>0.2</v>
      </c>
      <c r="U36" s="76">
        <v>0.2</v>
      </c>
      <c r="V36" s="160">
        <v>0.2</v>
      </c>
      <c r="W36" s="76">
        <v>0.2</v>
      </c>
      <c r="X36" s="137">
        <v>0.2</v>
      </c>
      <c r="Y36" s="137">
        <v>0.2</v>
      </c>
      <c r="Z36" s="137">
        <v>0.2</v>
      </c>
      <c r="AA36" s="137">
        <v>0.2</v>
      </c>
      <c r="AB36" s="137">
        <v>0.2</v>
      </c>
      <c r="AC36" s="137">
        <v>0.2</v>
      </c>
      <c r="AD36" s="164">
        <v>0.05</v>
      </c>
      <c r="AE36" s="137">
        <v>0.05</v>
      </c>
      <c r="AF36" s="137">
        <v>0.05</v>
      </c>
      <c r="AG36" s="137">
        <v>0.05</v>
      </c>
      <c r="AH36" s="137">
        <v>0.05</v>
      </c>
      <c r="AI36" s="137">
        <v>0.05</v>
      </c>
      <c r="AJ36" s="137">
        <v>0.05</v>
      </c>
      <c r="AK36" s="164">
        <v>0.05</v>
      </c>
      <c r="AL36" s="137">
        <v>0.05</v>
      </c>
      <c r="AM36" s="137">
        <v>0.05</v>
      </c>
      <c r="AN36" s="137">
        <v>0.05</v>
      </c>
      <c r="AO36" s="137">
        <v>0.3</v>
      </c>
      <c r="AP36" s="137">
        <v>0.3</v>
      </c>
      <c r="AQ36" s="137">
        <v>0.3</v>
      </c>
      <c r="AR36" s="164">
        <v>0.3</v>
      </c>
      <c r="AS36" s="141">
        <v>0.3</v>
      </c>
      <c r="AT36" s="377">
        <f t="shared" si="7"/>
        <v>4.8999999999999977</v>
      </c>
      <c r="AU36" s="33">
        <f t="shared" si="6"/>
        <v>423359.99999999983</v>
      </c>
      <c r="AW36" s="31">
        <f t="shared" si="1"/>
        <v>4.8999999999999977</v>
      </c>
      <c r="AX36" s="18">
        <v>-86400</v>
      </c>
      <c r="AY36" s="33">
        <f t="shared" si="2"/>
        <v>-423359.99999999983</v>
      </c>
    </row>
    <row r="37" spans="1:51" s="18" customFormat="1" x14ac:dyDescent="0.25">
      <c r="A37" s="29"/>
      <c r="B37" s="37"/>
      <c r="C37" s="191" t="s">
        <v>169</v>
      </c>
      <c r="D37" s="103"/>
      <c r="E37" s="38"/>
      <c r="F37" s="38"/>
      <c r="G37" s="40"/>
      <c r="H37" s="34"/>
      <c r="I37" s="34"/>
      <c r="K37" s="36"/>
      <c r="L37" s="16"/>
      <c r="M37" s="16"/>
      <c r="N37" s="16"/>
      <c r="O37" s="76">
        <v>0.05</v>
      </c>
      <c r="P37" s="159">
        <v>0.05</v>
      </c>
      <c r="Q37" s="76">
        <v>0.05</v>
      </c>
      <c r="R37" s="76">
        <v>0.05</v>
      </c>
      <c r="S37" s="76">
        <v>0.05</v>
      </c>
      <c r="T37" s="76">
        <v>0.05</v>
      </c>
      <c r="U37" s="76">
        <v>0.05</v>
      </c>
      <c r="V37" s="160">
        <v>0.05</v>
      </c>
      <c r="W37" s="76">
        <v>0.05</v>
      </c>
      <c r="X37" s="137">
        <v>0.05</v>
      </c>
      <c r="Y37" s="137">
        <v>0.05</v>
      </c>
      <c r="Z37" s="137">
        <v>0.05</v>
      </c>
      <c r="AA37" s="137">
        <v>0.05</v>
      </c>
      <c r="AB37" s="137">
        <v>0.05</v>
      </c>
      <c r="AC37" s="137">
        <v>0.05</v>
      </c>
      <c r="AD37" s="164">
        <v>0.05</v>
      </c>
      <c r="AE37" s="137">
        <v>0.05</v>
      </c>
      <c r="AF37" s="137">
        <v>0.05</v>
      </c>
      <c r="AG37" s="137">
        <v>0.05</v>
      </c>
      <c r="AH37" s="137">
        <v>0.05</v>
      </c>
      <c r="AI37" s="137">
        <v>0.05</v>
      </c>
      <c r="AJ37" s="137">
        <v>0.05</v>
      </c>
      <c r="AK37" s="164">
        <v>0.05</v>
      </c>
      <c r="AL37" s="137">
        <v>0.05</v>
      </c>
      <c r="AM37" s="137">
        <v>0.05</v>
      </c>
      <c r="AN37" s="137">
        <v>0.05</v>
      </c>
      <c r="AO37" s="137">
        <v>0.05</v>
      </c>
      <c r="AP37" s="137">
        <v>0.05</v>
      </c>
      <c r="AQ37" s="137">
        <v>0.05</v>
      </c>
      <c r="AR37" s="164">
        <v>0.05</v>
      </c>
      <c r="AS37" s="141">
        <v>0.05</v>
      </c>
      <c r="AT37" s="377">
        <f t="shared" si="7"/>
        <v>1.5500000000000007</v>
      </c>
      <c r="AU37" s="33">
        <f t="shared" si="6"/>
        <v>133920.00000000006</v>
      </c>
      <c r="AW37" s="31">
        <f t="shared" si="1"/>
        <v>1.5500000000000007</v>
      </c>
      <c r="AX37" s="18">
        <v>-86400</v>
      </c>
      <c r="AY37" s="33">
        <f t="shared" si="2"/>
        <v>-133920.00000000006</v>
      </c>
    </row>
    <row r="38" spans="1:51" s="18" customFormat="1" x14ac:dyDescent="0.25">
      <c r="A38" s="29"/>
      <c r="B38" s="37"/>
      <c r="C38" s="191" t="s">
        <v>143</v>
      </c>
      <c r="D38" s="103"/>
      <c r="E38" s="38"/>
      <c r="F38" s="38"/>
      <c r="G38" s="40"/>
      <c r="H38" s="34"/>
      <c r="I38" s="34"/>
      <c r="K38" s="36"/>
      <c r="L38" s="16"/>
      <c r="M38" s="16"/>
      <c r="N38" s="16"/>
      <c r="O38" s="76">
        <v>0.3</v>
      </c>
      <c r="P38" s="159">
        <v>0.5</v>
      </c>
      <c r="Q38" s="76">
        <v>0.5</v>
      </c>
      <c r="R38" s="76">
        <v>0.5</v>
      </c>
      <c r="S38" s="76">
        <v>0.5</v>
      </c>
      <c r="T38" s="76">
        <v>0.5</v>
      </c>
      <c r="U38" s="76">
        <v>0.5</v>
      </c>
      <c r="V38" s="160">
        <v>0.5</v>
      </c>
      <c r="W38" s="76">
        <v>0.7</v>
      </c>
      <c r="X38" s="137">
        <v>0.7</v>
      </c>
      <c r="Y38" s="137">
        <v>0.7</v>
      </c>
      <c r="Z38" s="137">
        <v>0.7</v>
      </c>
      <c r="AA38" s="137">
        <v>0.7</v>
      </c>
      <c r="AB38" s="137">
        <v>0.7</v>
      </c>
      <c r="AC38" s="137">
        <v>0.7</v>
      </c>
      <c r="AD38" s="164">
        <v>0.2</v>
      </c>
      <c r="AE38" s="137">
        <v>0.2</v>
      </c>
      <c r="AF38" s="137">
        <v>0.2</v>
      </c>
      <c r="AG38" s="137">
        <v>0.2</v>
      </c>
      <c r="AH38" s="137">
        <v>0.2</v>
      </c>
      <c r="AI38" s="137">
        <v>0.2</v>
      </c>
      <c r="AJ38" s="137">
        <v>0.2</v>
      </c>
      <c r="AK38" s="164">
        <v>0.2</v>
      </c>
      <c r="AL38" s="137">
        <v>0.2</v>
      </c>
      <c r="AM38" s="137">
        <v>0.2</v>
      </c>
      <c r="AN38" s="137">
        <v>0.2</v>
      </c>
      <c r="AO38" s="137">
        <v>0.3</v>
      </c>
      <c r="AP38" s="137">
        <v>0.3</v>
      </c>
      <c r="AQ38" s="137">
        <v>0.3</v>
      </c>
      <c r="AR38" s="164">
        <v>0.3</v>
      </c>
      <c r="AS38" s="141">
        <v>0.3</v>
      </c>
      <c r="AT38" s="377">
        <f t="shared" si="7"/>
        <v>12.399999999999995</v>
      </c>
      <c r="AU38" s="33">
        <f t="shared" si="6"/>
        <v>1071359.9999999995</v>
      </c>
      <c r="AW38" s="31">
        <f t="shared" si="1"/>
        <v>12.399999999999995</v>
      </c>
      <c r="AX38" s="18">
        <v>-86400</v>
      </c>
      <c r="AY38" s="33">
        <f t="shared" si="2"/>
        <v>-1071359.9999999995</v>
      </c>
    </row>
    <row r="39" spans="1:51" s="18" customFormat="1" ht="15.75" thickBot="1" x14ac:dyDescent="0.3">
      <c r="A39" s="57"/>
      <c r="B39" s="43"/>
      <c r="C39" s="44" t="s">
        <v>155</v>
      </c>
      <c r="D39" s="46"/>
      <c r="E39" s="142">
        <v>89</v>
      </c>
      <c r="F39" s="46">
        <v>86400</v>
      </c>
      <c r="G39" s="46">
        <f>D27*E39*F39</f>
        <v>142911216</v>
      </c>
      <c r="H39" s="60">
        <v>46634198.325120002</v>
      </c>
      <c r="I39" s="60">
        <f t="shared" si="0"/>
        <v>96277017.674879998</v>
      </c>
      <c r="J39" s="46"/>
      <c r="K39" s="49">
        <f>SUM(G24:G39)</f>
        <v>144164016</v>
      </c>
      <c r="L39" s="109"/>
      <c r="M39" s="111"/>
      <c r="N39" s="111">
        <f>86400*SUM(O39:AS39)</f>
        <v>47099059.199999981</v>
      </c>
      <c r="O39" s="135">
        <f>SUM(O24:O27)-SUM(O29:O38)</f>
        <v>18.352</v>
      </c>
      <c r="P39" s="135">
        <f>SUM(P24:P27)-SUM(P29:P38)</f>
        <v>17.78</v>
      </c>
      <c r="Q39" s="135">
        <f t="shared" ref="Q39:AS39" si="8">SUM(Q24:Q27)-SUM(Q29:Q38)</f>
        <v>17.514000000000003</v>
      </c>
      <c r="R39" s="135">
        <f t="shared" si="8"/>
        <v>15.649999999999999</v>
      </c>
      <c r="S39" s="135">
        <f t="shared" si="8"/>
        <v>17.161999999999999</v>
      </c>
      <c r="T39" s="135">
        <f t="shared" si="8"/>
        <v>17.735000000000003</v>
      </c>
      <c r="U39" s="135">
        <f t="shared" si="8"/>
        <v>17.437000000000001</v>
      </c>
      <c r="V39" s="135">
        <f t="shared" si="8"/>
        <v>17.520999999999997</v>
      </c>
      <c r="W39" s="135">
        <f t="shared" si="8"/>
        <v>17.14</v>
      </c>
      <c r="X39" s="135">
        <f t="shared" si="8"/>
        <v>17.085000000000001</v>
      </c>
      <c r="Y39" s="135">
        <f t="shared" si="8"/>
        <v>17.007000000000001</v>
      </c>
      <c r="Z39" s="135">
        <f t="shared" si="8"/>
        <v>17.203000000000003</v>
      </c>
      <c r="AA39" s="135">
        <f t="shared" si="8"/>
        <v>17.233000000000001</v>
      </c>
      <c r="AB39" s="135">
        <f t="shared" si="8"/>
        <v>17.227000000000004</v>
      </c>
      <c r="AC39" s="135">
        <f t="shared" si="8"/>
        <v>17.628</v>
      </c>
      <c r="AD39" s="135">
        <f t="shared" si="8"/>
        <v>18.166</v>
      </c>
      <c r="AE39" s="135">
        <f t="shared" si="8"/>
        <v>18.190000000000001</v>
      </c>
      <c r="AF39" s="135">
        <f t="shared" si="8"/>
        <v>18.494999999999997</v>
      </c>
      <c r="AG39" s="135">
        <f t="shared" si="8"/>
        <v>18.524999999999999</v>
      </c>
      <c r="AH39" s="135">
        <f t="shared" si="8"/>
        <v>18.580999999999996</v>
      </c>
      <c r="AI39" s="135">
        <f t="shared" si="8"/>
        <v>18.516999999999996</v>
      </c>
      <c r="AJ39" s="135">
        <f t="shared" si="8"/>
        <v>18.949999999999996</v>
      </c>
      <c r="AK39" s="135">
        <f>SUM(AK24:AK27)-SUM(AK29:AK38)</f>
        <v>19.211999999999996</v>
      </c>
      <c r="AL39" s="135">
        <f t="shared" si="8"/>
        <v>19.327999999999996</v>
      </c>
      <c r="AM39" s="135">
        <f t="shared" si="8"/>
        <v>19.264999999999997</v>
      </c>
      <c r="AN39" s="135">
        <f t="shared" si="8"/>
        <v>19.026</v>
      </c>
      <c r="AO39" s="135">
        <f t="shared" si="8"/>
        <v>17.818000000000001</v>
      </c>
      <c r="AP39" s="135">
        <f t="shared" si="8"/>
        <v>13.258000000000003</v>
      </c>
      <c r="AQ39" s="135">
        <f t="shared" si="8"/>
        <v>15.052000000000003</v>
      </c>
      <c r="AR39" s="135">
        <f>SUM(AR24:AR27)-SUM(AR29:AR38)</f>
        <v>16.736999999999998</v>
      </c>
      <c r="AS39" s="136">
        <f t="shared" si="8"/>
        <v>16.334</v>
      </c>
      <c r="AT39" s="377"/>
      <c r="AW39" s="31">
        <f t="shared" si="1"/>
        <v>545.12799999999982</v>
      </c>
      <c r="AX39" s="18">
        <v>86400</v>
      </c>
      <c r="AY39" s="33">
        <f t="shared" si="2"/>
        <v>47099059.199999981</v>
      </c>
    </row>
    <row r="40" spans="1:51" ht="15.75" thickTop="1" x14ac:dyDescent="0.25">
      <c r="H40" s="51"/>
      <c r="I40" s="51"/>
      <c r="O40" s="76"/>
      <c r="P40" s="76"/>
      <c r="Q40" s="76"/>
      <c r="R40" s="76"/>
      <c r="S40" s="76"/>
      <c r="T40" s="76"/>
      <c r="U40" s="76"/>
      <c r="V40" s="76"/>
      <c r="W40" s="76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8"/>
      <c r="AT40" s="375"/>
      <c r="AW40" s="31"/>
    </row>
    <row r="41" spans="1:51" x14ac:dyDescent="0.25">
      <c r="C41" s="62"/>
      <c r="H41" s="51"/>
      <c r="I41" s="51"/>
      <c r="J41" s="63">
        <f>G39+G43</f>
        <v>257486256</v>
      </c>
      <c r="L41" s="64"/>
      <c r="O41" s="76"/>
      <c r="P41" s="76"/>
      <c r="Q41" s="76"/>
      <c r="R41" s="76"/>
      <c r="S41" s="76"/>
      <c r="T41" s="76"/>
      <c r="U41" s="76"/>
      <c r="V41" s="76"/>
      <c r="W41" s="76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8"/>
      <c r="AT41" s="375"/>
      <c r="AW41" s="31"/>
    </row>
    <row r="42" spans="1:51" ht="15.75" thickBot="1" x14ac:dyDescent="0.3">
      <c r="H42" s="51"/>
      <c r="I42" s="51"/>
      <c r="O42" s="76"/>
      <c r="P42" s="76"/>
      <c r="Q42" s="76"/>
      <c r="R42" s="76"/>
      <c r="S42" s="76"/>
      <c r="T42" s="76"/>
      <c r="U42" s="76"/>
      <c r="V42" s="76"/>
      <c r="W42" s="76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8"/>
      <c r="AT42" s="375"/>
      <c r="AW42" s="31"/>
    </row>
    <row r="43" spans="1:51" ht="15.75" thickTop="1" x14ac:dyDescent="0.25">
      <c r="A43" s="19" t="s">
        <v>34</v>
      </c>
      <c r="B43" s="52" t="s">
        <v>35</v>
      </c>
      <c r="C43" s="193" t="s">
        <v>36</v>
      </c>
      <c r="D43" s="65">
        <v>14.9</v>
      </c>
      <c r="E43" s="23">
        <v>89</v>
      </c>
      <c r="F43" s="24">
        <v>86400</v>
      </c>
      <c r="G43" s="25">
        <f>D43*E43*F43</f>
        <v>114575040.00000001</v>
      </c>
      <c r="H43" s="26">
        <v>42973718.332607999</v>
      </c>
      <c r="I43" s="26">
        <f t="shared" si="0"/>
        <v>71601321.667392015</v>
      </c>
      <c r="J43" s="24"/>
      <c r="K43" s="28"/>
      <c r="L43" s="107"/>
      <c r="M43" s="107"/>
      <c r="N43" s="107"/>
      <c r="O43" s="158">
        <v>14.648</v>
      </c>
      <c r="P43" s="132">
        <v>14.965999999999999</v>
      </c>
      <c r="Q43" s="132">
        <v>14.896000000000001</v>
      </c>
      <c r="R43" s="132">
        <v>14.965999999999999</v>
      </c>
      <c r="S43" s="132">
        <v>14.965999999999999</v>
      </c>
      <c r="T43" s="132">
        <v>13.765000000000001</v>
      </c>
      <c r="U43" s="132">
        <v>13.733000000000001</v>
      </c>
      <c r="V43" s="158">
        <v>14.349</v>
      </c>
      <c r="W43" s="132">
        <v>14.14</v>
      </c>
      <c r="X43" s="139">
        <v>13.914999999999999</v>
      </c>
      <c r="Y43" s="139">
        <v>13.853</v>
      </c>
      <c r="Z43" s="139">
        <v>14.097</v>
      </c>
      <c r="AA43" s="139">
        <v>14.227</v>
      </c>
      <c r="AB43" s="139">
        <v>13.813000000000001</v>
      </c>
      <c r="AC43" s="176">
        <v>13.682</v>
      </c>
      <c r="AD43" s="139">
        <v>13.204000000000001</v>
      </c>
      <c r="AE43" s="139">
        <v>12.85</v>
      </c>
      <c r="AF43" s="139">
        <v>12.824999999999999</v>
      </c>
      <c r="AG43" s="139">
        <v>12.695</v>
      </c>
      <c r="AH43" s="139">
        <v>12.218999999999999</v>
      </c>
      <c r="AI43" s="139">
        <v>12.263999999999999</v>
      </c>
      <c r="AJ43" s="176">
        <v>11.43</v>
      </c>
      <c r="AK43" s="139">
        <v>11.388</v>
      </c>
      <c r="AL43" s="139">
        <v>10.962</v>
      </c>
      <c r="AM43" s="139">
        <v>10.365</v>
      </c>
      <c r="AN43" s="139">
        <v>12.124000000000001</v>
      </c>
      <c r="AO43" s="139">
        <v>14.782</v>
      </c>
      <c r="AP43" s="139">
        <v>14.965999999999999</v>
      </c>
      <c r="AQ43" s="139">
        <v>14.965999999999999</v>
      </c>
      <c r="AR43" s="163">
        <v>14.143000000000001</v>
      </c>
      <c r="AS43" s="140">
        <v>14.121</v>
      </c>
      <c r="AT43" s="375"/>
      <c r="AW43" s="31">
        <f t="shared" si="1"/>
        <v>419.31999999999994</v>
      </c>
      <c r="AX43" s="18">
        <v>86400</v>
      </c>
      <c r="AY43" s="33">
        <f t="shared" si="2"/>
        <v>36229247.999999993</v>
      </c>
    </row>
    <row r="44" spans="1:51" x14ac:dyDescent="0.25">
      <c r="A44" s="29"/>
      <c r="B44" s="37"/>
      <c r="C44" s="41"/>
      <c r="D44" s="42"/>
      <c r="E44" s="32"/>
      <c r="F44" s="18"/>
      <c r="G44" s="33"/>
      <c r="H44" s="34"/>
      <c r="I44" s="34"/>
      <c r="J44" s="18"/>
      <c r="K44" s="36"/>
      <c r="O44" s="160"/>
      <c r="P44" s="76"/>
      <c r="Q44" s="76"/>
      <c r="R44" s="76"/>
      <c r="S44" s="76"/>
      <c r="T44" s="76"/>
      <c r="U44" s="76"/>
      <c r="V44" s="160"/>
      <c r="W44" s="76"/>
      <c r="X44" s="137"/>
      <c r="Y44" s="137"/>
      <c r="Z44" s="137"/>
      <c r="AA44" s="137"/>
      <c r="AB44" s="137"/>
      <c r="AC44" s="177"/>
      <c r="AD44" s="137"/>
      <c r="AE44" s="137"/>
      <c r="AF44" s="137"/>
      <c r="AG44" s="137"/>
      <c r="AH44" s="137"/>
      <c r="AI44" s="137"/>
      <c r="AJ44" s="177"/>
      <c r="AK44" s="137"/>
      <c r="AL44" s="137"/>
      <c r="AM44" s="137"/>
      <c r="AN44" s="137"/>
      <c r="AO44" s="137"/>
      <c r="AP44" s="137"/>
      <c r="AQ44" s="137"/>
      <c r="AR44" s="164"/>
      <c r="AS44" s="141"/>
      <c r="AT44" s="375"/>
      <c r="AW44" s="31"/>
    </row>
    <row r="45" spans="1:51" x14ac:dyDescent="0.25">
      <c r="A45" s="29"/>
      <c r="B45" s="37"/>
      <c r="C45" s="191" t="s">
        <v>144</v>
      </c>
      <c r="D45" s="42"/>
      <c r="E45" s="32"/>
      <c r="F45" s="18"/>
      <c r="G45" s="33"/>
      <c r="H45" s="34"/>
      <c r="I45" s="34"/>
      <c r="J45" s="18"/>
      <c r="K45" s="36"/>
      <c r="O45" s="76">
        <v>2.5000000000000001E-2</v>
      </c>
      <c r="P45" s="159">
        <v>2.5000000000000001E-2</v>
      </c>
      <c r="Q45" s="76">
        <v>2.5000000000000001E-2</v>
      </c>
      <c r="R45" s="76">
        <v>2.5000000000000001E-2</v>
      </c>
      <c r="S45" s="76">
        <v>2.5000000000000001E-2</v>
      </c>
      <c r="T45" s="76">
        <v>2.5000000000000001E-2</v>
      </c>
      <c r="U45" s="76">
        <v>2.5000000000000001E-2</v>
      </c>
      <c r="V45" s="160">
        <v>2.5000000000000001E-2</v>
      </c>
      <c r="W45" s="76">
        <v>2.5000000000000001E-2</v>
      </c>
      <c r="X45" s="137">
        <v>2.5000000000000001E-2</v>
      </c>
      <c r="Y45" s="137">
        <v>2.5000000000000001E-2</v>
      </c>
      <c r="Z45" s="137">
        <v>2.5000000000000001E-2</v>
      </c>
      <c r="AA45" s="137">
        <v>2.5000000000000001E-2</v>
      </c>
      <c r="AB45" s="137">
        <v>2.5000000000000001E-2</v>
      </c>
      <c r="AC45" s="137">
        <v>2.5000000000000001E-2</v>
      </c>
      <c r="AD45" s="164">
        <v>2.5000000000000001E-2</v>
      </c>
      <c r="AE45" s="137">
        <v>2.5000000000000001E-2</v>
      </c>
      <c r="AF45" s="137">
        <v>2.5000000000000001E-2</v>
      </c>
      <c r="AG45" s="137">
        <v>2.5000000000000001E-2</v>
      </c>
      <c r="AH45" s="137">
        <v>2.5000000000000001E-2</v>
      </c>
      <c r="AI45" s="137">
        <v>2.5000000000000001E-2</v>
      </c>
      <c r="AJ45" s="137">
        <v>2.5000000000000001E-2</v>
      </c>
      <c r="AK45" s="164">
        <v>2.5000000000000001E-2</v>
      </c>
      <c r="AL45" s="137">
        <v>2.5000000000000001E-2</v>
      </c>
      <c r="AM45" s="137">
        <v>2.5000000000000001E-2</v>
      </c>
      <c r="AN45" s="137">
        <v>2.5000000000000001E-2</v>
      </c>
      <c r="AO45" s="137">
        <v>2.5000000000000001E-2</v>
      </c>
      <c r="AP45" s="137">
        <v>2.5000000000000001E-2</v>
      </c>
      <c r="AQ45" s="137">
        <v>2.5000000000000001E-2</v>
      </c>
      <c r="AR45" s="164">
        <v>0</v>
      </c>
      <c r="AS45" s="141">
        <v>0</v>
      </c>
      <c r="AT45" s="375">
        <f>SUM(O45:AS45)</f>
        <v>0.72500000000000031</v>
      </c>
      <c r="AU45" s="12">
        <f>86400*AT45</f>
        <v>62640.000000000029</v>
      </c>
      <c r="AW45" s="31">
        <f t="shared" si="1"/>
        <v>0.72500000000000031</v>
      </c>
      <c r="AX45" s="18">
        <v>-86400</v>
      </c>
      <c r="AY45" s="33">
        <f t="shared" si="2"/>
        <v>-62640.000000000029</v>
      </c>
    </row>
    <row r="46" spans="1:51" x14ac:dyDescent="0.25">
      <c r="A46" s="29"/>
      <c r="B46" s="37"/>
      <c r="C46" s="191" t="s">
        <v>145</v>
      </c>
      <c r="D46" s="42"/>
      <c r="E46" s="32"/>
      <c r="F46" s="18"/>
      <c r="G46" s="33"/>
      <c r="H46" s="34"/>
      <c r="I46" s="34"/>
      <c r="J46" s="18"/>
      <c r="K46" s="36"/>
      <c r="O46" s="76">
        <v>0.1</v>
      </c>
      <c r="P46" s="159">
        <v>0.1</v>
      </c>
      <c r="Q46" s="76">
        <v>0.1</v>
      </c>
      <c r="R46" s="76">
        <v>0.1</v>
      </c>
      <c r="S46" s="76">
        <v>0.1</v>
      </c>
      <c r="T46" s="76">
        <v>0.1</v>
      </c>
      <c r="U46" s="76">
        <v>0.1</v>
      </c>
      <c r="V46" s="160">
        <v>0.1</v>
      </c>
      <c r="W46" s="76">
        <v>0.1</v>
      </c>
      <c r="X46" s="137">
        <v>0.1</v>
      </c>
      <c r="Y46" s="137">
        <v>0.1</v>
      </c>
      <c r="Z46" s="137">
        <v>0.1</v>
      </c>
      <c r="AA46" s="137">
        <v>0.1</v>
      </c>
      <c r="AB46" s="137">
        <v>0.1</v>
      </c>
      <c r="AC46" s="137">
        <v>0.1</v>
      </c>
      <c r="AD46" s="164">
        <v>0.08</v>
      </c>
      <c r="AE46" s="137">
        <v>0.08</v>
      </c>
      <c r="AF46" s="137">
        <v>0.08</v>
      </c>
      <c r="AG46" s="137">
        <v>0.08</v>
      </c>
      <c r="AH46" s="137">
        <v>0.08</v>
      </c>
      <c r="AI46" s="137">
        <v>0.08</v>
      </c>
      <c r="AJ46" s="137">
        <v>0.08</v>
      </c>
      <c r="AK46" s="164">
        <v>0.08</v>
      </c>
      <c r="AL46" s="137">
        <v>0.08</v>
      </c>
      <c r="AM46" s="137">
        <v>0.08</v>
      </c>
      <c r="AN46" s="137">
        <v>0.08</v>
      </c>
      <c r="AO46" s="137">
        <v>0.1</v>
      </c>
      <c r="AP46" s="137">
        <v>0.1</v>
      </c>
      <c r="AQ46" s="137">
        <v>0.1</v>
      </c>
      <c r="AR46" s="164">
        <v>0.1</v>
      </c>
      <c r="AS46" s="141">
        <v>0.1</v>
      </c>
      <c r="AT46" s="375">
        <f t="shared" ref="AT46:AT55" si="9">SUM(O46:AS46)</f>
        <v>2.8800000000000012</v>
      </c>
      <c r="AU46" s="12">
        <f t="shared" ref="AU46:AU55" si="10">86400*AT46</f>
        <v>248832.00000000012</v>
      </c>
      <c r="AW46" s="31">
        <f t="shared" si="1"/>
        <v>2.8800000000000012</v>
      </c>
      <c r="AX46" s="18">
        <v>-86400</v>
      </c>
      <c r="AY46" s="33">
        <f t="shared" si="2"/>
        <v>-248832.00000000012</v>
      </c>
    </row>
    <row r="47" spans="1:51" x14ac:dyDescent="0.25">
      <c r="A47" s="29"/>
      <c r="B47" s="37"/>
      <c r="C47" s="191" t="s">
        <v>146</v>
      </c>
      <c r="D47" s="42"/>
      <c r="E47" s="32"/>
      <c r="F47" s="18"/>
      <c r="G47" s="33"/>
      <c r="H47" s="34"/>
      <c r="I47" s="34"/>
      <c r="J47" s="18"/>
      <c r="K47" s="36"/>
      <c r="O47" s="76">
        <v>0.1</v>
      </c>
      <c r="P47" s="159">
        <v>0.5</v>
      </c>
      <c r="Q47" s="76">
        <v>0.5</v>
      </c>
      <c r="R47" s="76">
        <v>0.5</v>
      </c>
      <c r="S47" s="76">
        <v>0.5</v>
      </c>
      <c r="T47" s="76">
        <v>0.5</v>
      </c>
      <c r="U47" s="76">
        <v>0.5</v>
      </c>
      <c r="V47" s="160">
        <v>0.5</v>
      </c>
      <c r="W47" s="76">
        <v>0.5</v>
      </c>
      <c r="X47" s="137">
        <v>0.5</v>
      </c>
      <c r="Y47" s="137">
        <v>0.5</v>
      </c>
      <c r="Z47" s="137">
        <v>0.5</v>
      </c>
      <c r="AA47" s="137">
        <v>0.5</v>
      </c>
      <c r="AB47" s="137">
        <v>0.5</v>
      </c>
      <c r="AC47" s="137">
        <v>0.5</v>
      </c>
      <c r="AD47" s="164">
        <v>0.05</v>
      </c>
      <c r="AE47" s="137">
        <v>0.05</v>
      </c>
      <c r="AF47" s="137">
        <v>0.05</v>
      </c>
      <c r="AG47" s="137">
        <v>0.05</v>
      </c>
      <c r="AH47" s="137">
        <v>0.05</v>
      </c>
      <c r="AI47" s="137">
        <v>0.05</v>
      </c>
      <c r="AJ47" s="137">
        <v>0.05</v>
      </c>
      <c r="AK47" s="164">
        <v>0.05</v>
      </c>
      <c r="AL47" s="137">
        <v>0.05</v>
      </c>
      <c r="AM47" s="137">
        <v>0.05</v>
      </c>
      <c r="AN47" s="137">
        <v>0.05</v>
      </c>
      <c r="AO47" s="137">
        <v>0.8</v>
      </c>
      <c r="AP47" s="137">
        <v>0.8</v>
      </c>
      <c r="AQ47" s="137">
        <v>0.8</v>
      </c>
      <c r="AR47" s="164">
        <v>1.8</v>
      </c>
      <c r="AS47" s="141">
        <v>1.8</v>
      </c>
      <c r="AT47" s="375">
        <f t="shared" si="9"/>
        <v>13.65</v>
      </c>
      <c r="AU47" s="12">
        <f t="shared" si="10"/>
        <v>1179360</v>
      </c>
      <c r="AW47" s="31">
        <f t="shared" si="1"/>
        <v>13.65</v>
      </c>
      <c r="AX47" s="18">
        <v>-86400</v>
      </c>
      <c r="AY47" s="33">
        <f t="shared" si="2"/>
        <v>-1179360</v>
      </c>
    </row>
    <row r="48" spans="1:51" x14ac:dyDescent="0.25">
      <c r="A48" s="29"/>
      <c r="B48" s="37"/>
      <c r="C48" s="191" t="s">
        <v>147</v>
      </c>
      <c r="D48" s="42"/>
      <c r="E48" s="32"/>
      <c r="F48" s="18"/>
      <c r="G48" s="33"/>
      <c r="H48" s="34"/>
      <c r="I48" s="34"/>
      <c r="J48" s="18"/>
      <c r="K48" s="36"/>
      <c r="O48" s="76">
        <v>0.02</v>
      </c>
      <c r="P48" s="159">
        <v>0.15</v>
      </c>
      <c r="Q48" s="76">
        <v>0.15</v>
      </c>
      <c r="R48" s="76">
        <v>0.15</v>
      </c>
      <c r="S48" s="76">
        <v>0.15</v>
      </c>
      <c r="T48" s="76">
        <v>0.15</v>
      </c>
      <c r="U48" s="76">
        <v>0.15</v>
      </c>
      <c r="V48" s="160">
        <v>0.15</v>
      </c>
      <c r="W48" s="76">
        <v>0.15</v>
      </c>
      <c r="X48" s="137">
        <v>0.15</v>
      </c>
      <c r="Y48" s="137">
        <v>0.15</v>
      </c>
      <c r="Z48" s="137">
        <v>0.15</v>
      </c>
      <c r="AA48" s="137">
        <v>0.15</v>
      </c>
      <c r="AB48" s="137">
        <v>0.15</v>
      </c>
      <c r="AC48" s="137">
        <v>0.15</v>
      </c>
      <c r="AD48" s="164">
        <v>0</v>
      </c>
      <c r="AE48" s="137">
        <v>0</v>
      </c>
      <c r="AF48" s="137">
        <v>0</v>
      </c>
      <c r="AG48" s="137">
        <v>0</v>
      </c>
      <c r="AH48" s="137">
        <v>0</v>
      </c>
      <c r="AI48" s="137">
        <v>0</v>
      </c>
      <c r="AJ48" s="137">
        <v>0</v>
      </c>
      <c r="AK48" s="164">
        <v>0</v>
      </c>
      <c r="AL48" s="137">
        <v>0</v>
      </c>
      <c r="AM48" s="137">
        <v>0</v>
      </c>
      <c r="AN48" s="137">
        <v>0</v>
      </c>
      <c r="AO48" s="137">
        <v>0.05</v>
      </c>
      <c r="AP48" s="137">
        <v>0.05</v>
      </c>
      <c r="AQ48" s="137">
        <v>0.05</v>
      </c>
      <c r="AR48" s="164">
        <v>0.8</v>
      </c>
      <c r="AS48" s="141">
        <v>0.8</v>
      </c>
      <c r="AT48" s="375">
        <f t="shared" si="9"/>
        <v>3.8699999999999992</v>
      </c>
      <c r="AU48" s="12">
        <f t="shared" si="10"/>
        <v>334367.99999999994</v>
      </c>
      <c r="AW48" s="31">
        <f t="shared" si="1"/>
        <v>3.8699999999999992</v>
      </c>
      <c r="AX48" s="18">
        <v>-86400</v>
      </c>
      <c r="AY48" s="33">
        <f t="shared" si="2"/>
        <v>-334367.99999999994</v>
      </c>
    </row>
    <row r="49" spans="1:51" x14ac:dyDescent="0.25">
      <c r="A49" s="29"/>
      <c r="B49" s="37"/>
      <c r="C49" s="191" t="s">
        <v>148</v>
      </c>
      <c r="D49" s="42"/>
      <c r="E49" s="32"/>
      <c r="F49" s="18"/>
      <c r="G49" s="33"/>
      <c r="H49" s="34"/>
      <c r="I49" s="34"/>
      <c r="J49" s="18"/>
      <c r="K49" s="36"/>
      <c r="O49" s="76">
        <v>0</v>
      </c>
      <c r="P49" s="159">
        <v>0.15</v>
      </c>
      <c r="Q49" s="76">
        <v>0.15</v>
      </c>
      <c r="R49" s="76">
        <v>0.15</v>
      </c>
      <c r="S49" s="76">
        <v>0.15</v>
      </c>
      <c r="T49" s="76">
        <v>0.15</v>
      </c>
      <c r="U49" s="76">
        <v>0.15</v>
      </c>
      <c r="V49" s="160">
        <v>0.15</v>
      </c>
      <c r="W49" s="76">
        <v>0.15</v>
      </c>
      <c r="X49" s="137">
        <v>0.15</v>
      </c>
      <c r="Y49" s="137">
        <v>0.15</v>
      </c>
      <c r="Z49" s="137">
        <v>0.15</v>
      </c>
      <c r="AA49" s="137">
        <v>0.15</v>
      </c>
      <c r="AB49" s="137">
        <v>0.15</v>
      </c>
      <c r="AC49" s="137">
        <v>0.15</v>
      </c>
      <c r="AD49" s="164">
        <v>0</v>
      </c>
      <c r="AE49" s="137">
        <v>0</v>
      </c>
      <c r="AF49" s="137">
        <v>0</v>
      </c>
      <c r="AG49" s="137">
        <v>0</v>
      </c>
      <c r="AH49" s="137">
        <v>0</v>
      </c>
      <c r="AI49" s="137">
        <v>0</v>
      </c>
      <c r="AJ49" s="137">
        <v>0</v>
      </c>
      <c r="AK49" s="164">
        <v>0</v>
      </c>
      <c r="AL49" s="137">
        <v>0</v>
      </c>
      <c r="AM49" s="137">
        <v>0</v>
      </c>
      <c r="AN49" s="137">
        <v>0</v>
      </c>
      <c r="AO49" s="137">
        <v>0</v>
      </c>
      <c r="AP49" s="137">
        <v>0</v>
      </c>
      <c r="AQ49" s="137">
        <v>0</v>
      </c>
      <c r="AR49" s="164">
        <v>0</v>
      </c>
      <c r="AS49" s="141">
        <v>0</v>
      </c>
      <c r="AT49" s="375">
        <f t="shared" si="9"/>
        <v>2.0999999999999996</v>
      </c>
      <c r="AU49" s="12">
        <f t="shared" si="10"/>
        <v>181439.99999999997</v>
      </c>
      <c r="AW49" s="31">
        <f t="shared" si="1"/>
        <v>2.0999999999999996</v>
      </c>
      <c r="AX49" s="18">
        <v>-86400</v>
      </c>
      <c r="AY49" s="33">
        <f t="shared" si="2"/>
        <v>-181439.99999999997</v>
      </c>
    </row>
    <row r="50" spans="1:51" x14ac:dyDescent="0.25">
      <c r="A50" s="29"/>
      <c r="B50" s="37"/>
      <c r="C50" s="191" t="s">
        <v>150</v>
      </c>
      <c r="D50" s="42"/>
      <c r="E50" s="32"/>
      <c r="F50" s="18"/>
      <c r="G50" s="33"/>
      <c r="H50" s="34"/>
      <c r="I50" s="34"/>
      <c r="J50" s="18"/>
      <c r="K50" s="36"/>
      <c r="O50" s="76">
        <v>0</v>
      </c>
      <c r="P50" s="159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160">
        <v>0</v>
      </c>
      <c r="W50" s="76">
        <v>0</v>
      </c>
      <c r="X50" s="137">
        <v>0</v>
      </c>
      <c r="Y50" s="137">
        <v>0</v>
      </c>
      <c r="Z50" s="137">
        <v>0</v>
      </c>
      <c r="AA50" s="137">
        <v>0</v>
      </c>
      <c r="AB50" s="137">
        <v>0</v>
      </c>
      <c r="AC50" s="137">
        <v>0</v>
      </c>
      <c r="AD50" s="164">
        <v>0</v>
      </c>
      <c r="AE50" s="137">
        <v>0</v>
      </c>
      <c r="AF50" s="137">
        <v>0</v>
      </c>
      <c r="AG50" s="137">
        <v>0</v>
      </c>
      <c r="AH50" s="137">
        <v>0</v>
      </c>
      <c r="AI50" s="137">
        <v>0</v>
      </c>
      <c r="AJ50" s="137">
        <v>0</v>
      </c>
      <c r="AK50" s="164">
        <v>0</v>
      </c>
      <c r="AL50" s="137">
        <v>0</v>
      </c>
      <c r="AM50" s="137">
        <v>0</v>
      </c>
      <c r="AN50" s="137">
        <v>0</v>
      </c>
      <c r="AO50" s="137">
        <v>0</v>
      </c>
      <c r="AP50" s="137">
        <v>0</v>
      </c>
      <c r="AQ50" s="137">
        <v>0</v>
      </c>
      <c r="AR50" s="164">
        <v>0</v>
      </c>
      <c r="AS50" s="141">
        <v>0</v>
      </c>
      <c r="AT50" s="375">
        <f t="shared" si="9"/>
        <v>0</v>
      </c>
      <c r="AU50" s="12">
        <f t="shared" si="10"/>
        <v>0</v>
      </c>
      <c r="AW50" s="31">
        <f t="shared" si="1"/>
        <v>0</v>
      </c>
      <c r="AX50" s="18">
        <v>-86400</v>
      </c>
      <c r="AY50" s="33">
        <f t="shared" si="2"/>
        <v>0</v>
      </c>
    </row>
    <row r="51" spans="1:51" x14ac:dyDescent="0.25">
      <c r="A51" s="29"/>
      <c r="B51" s="37"/>
      <c r="C51" s="191" t="s">
        <v>149</v>
      </c>
      <c r="D51" s="42"/>
      <c r="E51" s="32"/>
      <c r="F51" s="18"/>
      <c r="G51" s="33"/>
      <c r="H51" s="34"/>
      <c r="I51" s="34"/>
      <c r="J51" s="18"/>
      <c r="K51" s="36"/>
      <c r="O51" s="76">
        <v>0.05</v>
      </c>
      <c r="P51" s="159">
        <v>0.2</v>
      </c>
      <c r="Q51" s="76">
        <v>0.2</v>
      </c>
      <c r="R51" s="76">
        <v>0.2</v>
      </c>
      <c r="S51" s="76">
        <v>0.2</v>
      </c>
      <c r="T51" s="76">
        <v>0.2</v>
      </c>
      <c r="U51" s="76">
        <v>0.2</v>
      </c>
      <c r="V51" s="160">
        <v>0.2</v>
      </c>
      <c r="W51" s="76">
        <v>1</v>
      </c>
      <c r="X51" s="137">
        <v>1</v>
      </c>
      <c r="Y51" s="137">
        <v>1</v>
      </c>
      <c r="Z51" s="137">
        <v>1</v>
      </c>
      <c r="AA51" s="137">
        <v>1</v>
      </c>
      <c r="AB51" s="137">
        <v>1</v>
      </c>
      <c r="AC51" s="137">
        <v>1</v>
      </c>
      <c r="AD51" s="164">
        <v>0</v>
      </c>
      <c r="AE51" s="137">
        <v>0</v>
      </c>
      <c r="AF51" s="137">
        <v>0</v>
      </c>
      <c r="AG51" s="137">
        <v>0</v>
      </c>
      <c r="AH51" s="137">
        <v>0</v>
      </c>
      <c r="AI51" s="137">
        <v>0</v>
      </c>
      <c r="AJ51" s="137">
        <v>0</v>
      </c>
      <c r="AK51" s="164">
        <v>0</v>
      </c>
      <c r="AL51" s="137">
        <v>0</v>
      </c>
      <c r="AM51" s="137">
        <v>0</v>
      </c>
      <c r="AN51" s="137">
        <v>0</v>
      </c>
      <c r="AO51" s="137">
        <v>1.5</v>
      </c>
      <c r="AP51" s="137">
        <v>1.5</v>
      </c>
      <c r="AQ51" s="137">
        <v>1.5</v>
      </c>
      <c r="AR51" s="164">
        <v>2</v>
      </c>
      <c r="AS51" s="141">
        <v>2</v>
      </c>
      <c r="AT51" s="375">
        <f t="shared" si="9"/>
        <v>16.95</v>
      </c>
      <c r="AU51" s="12">
        <f t="shared" si="10"/>
        <v>1464480</v>
      </c>
      <c r="AW51" s="31">
        <f t="shared" si="1"/>
        <v>16.95</v>
      </c>
      <c r="AX51" s="18">
        <v>-86400</v>
      </c>
      <c r="AY51" s="33">
        <f t="shared" si="2"/>
        <v>-1464480</v>
      </c>
    </row>
    <row r="52" spans="1:51" x14ac:dyDescent="0.25">
      <c r="A52" s="29"/>
      <c r="B52" s="37"/>
      <c r="C52" s="191" t="s">
        <v>151</v>
      </c>
      <c r="D52" s="42"/>
      <c r="E52" s="32"/>
      <c r="F52" s="18"/>
      <c r="G52" s="33"/>
      <c r="H52" s="34"/>
      <c r="I52" s="34"/>
      <c r="J52" s="18"/>
      <c r="K52" s="36"/>
      <c r="O52" s="76">
        <v>0.1</v>
      </c>
      <c r="P52" s="159">
        <v>0.15</v>
      </c>
      <c r="Q52" s="76">
        <v>0.15</v>
      </c>
      <c r="R52" s="76">
        <v>0.15</v>
      </c>
      <c r="S52" s="76">
        <v>0.15</v>
      </c>
      <c r="T52" s="76">
        <v>0.15</v>
      </c>
      <c r="U52" s="76">
        <v>0.15</v>
      </c>
      <c r="V52" s="160">
        <v>0.15</v>
      </c>
      <c r="W52" s="76">
        <v>0.3</v>
      </c>
      <c r="X52" s="137">
        <v>0.3</v>
      </c>
      <c r="Y52" s="137">
        <v>0.3</v>
      </c>
      <c r="Z52" s="137">
        <v>0.3</v>
      </c>
      <c r="AA52" s="137">
        <v>0.3</v>
      </c>
      <c r="AB52" s="137">
        <v>0.3</v>
      </c>
      <c r="AC52" s="137">
        <v>0.3</v>
      </c>
      <c r="AD52" s="164">
        <v>0</v>
      </c>
      <c r="AE52" s="137">
        <v>0</v>
      </c>
      <c r="AF52" s="137">
        <v>0</v>
      </c>
      <c r="AG52" s="137">
        <v>0</v>
      </c>
      <c r="AH52" s="137">
        <v>0</v>
      </c>
      <c r="AI52" s="137">
        <v>0</v>
      </c>
      <c r="AJ52" s="137">
        <v>0</v>
      </c>
      <c r="AK52" s="164">
        <v>0</v>
      </c>
      <c r="AL52" s="137">
        <v>0</v>
      </c>
      <c r="AM52" s="137">
        <v>0</v>
      </c>
      <c r="AN52" s="137">
        <v>0</v>
      </c>
      <c r="AO52" s="137">
        <v>0.3</v>
      </c>
      <c r="AP52" s="137">
        <v>0.3</v>
      </c>
      <c r="AQ52" s="137">
        <v>0.3</v>
      </c>
      <c r="AR52" s="164">
        <v>0.6</v>
      </c>
      <c r="AS52" s="141">
        <v>0.6</v>
      </c>
      <c r="AT52" s="375">
        <f t="shared" si="9"/>
        <v>5.3499999999999979</v>
      </c>
      <c r="AU52" s="12">
        <f t="shared" si="10"/>
        <v>462239.99999999983</v>
      </c>
      <c r="AW52" s="31">
        <f t="shared" si="1"/>
        <v>5.3499999999999979</v>
      </c>
      <c r="AX52" s="18">
        <v>-86400</v>
      </c>
      <c r="AY52" s="33">
        <f t="shared" si="2"/>
        <v>-462239.99999999983</v>
      </c>
    </row>
    <row r="53" spans="1:51" x14ac:dyDescent="0.25">
      <c r="A53" s="29"/>
      <c r="B53" s="37"/>
      <c r="C53" s="191" t="s">
        <v>152</v>
      </c>
      <c r="D53" s="42"/>
      <c r="E53" s="32"/>
      <c r="F53" s="18"/>
      <c r="G53" s="33"/>
      <c r="H53" s="34"/>
      <c r="I53" s="34"/>
      <c r="J53" s="18"/>
      <c r="K53" s="36"/>
      <c r="O53" s="76">
        <v>0.05</v>
      </c>
      <c r="P53" s="159">
        <v>0.4</v>
      </c>
      <c r="Q53" s="76">
        <v>0.4</v>
      </c>
      <c r="R53" s="76">
        <v>0.4</v>
      </c>
      <c r="S53" s="76">
        <v>0.4</v>
      </c>
      <c r="T53" s="76">
        <v>0.4</v>
      </c>
      <c r="U53" s="76">
        <v>0.4</v>
      </c>
      <c r="V53" s="160">
        <v>0.4</v>
      </c>
      <c r="W53" s="76">
        <v>0.6</v>
      </c>
      <c r="X53" s="137">
        <v>0.6</v>
      </c>
      <c r="Y53" s="137">
        <v>0.6</v>
      </c>
      <c r="Z53" s="137">
        <v>0.6</v>
      </c>
      <c r="AA53" s="137">
        <v>0.6</v>
      </c>
      <c r="AB53" s="137">
        <v>0.6</v>
      </c>
      <c r="AC53" s="137">
        <v>0.6</v>
      </c>
      <c r="AD53" s="164">
        <v>0.05</v>
      </c>
      <c r="AE53" s="137">
        <v>0.05</v>
      </c>
      <c r="AF53" s="137">
        <v>0.05</v>
      </c>
      <c r="AG53" s="137">
        <v>0.05</v>
      </c>
      <c r="AH53" s="137">
        <v>0.05</v>
      </c>
      <c r="AI53" s="137">
        <v>0.05</v>
      </c>
      <c r="AJ53" s="137">
        <v>0.05</v>
      </c>
      <c r="AK53" s="164">
        <v>0.05</v>
      </c>
      <c r="AL53" s="137">
        <v>0.05</v>
      </c>
      <c r="AM53" s="137">
        <v>0.05</v>
      </c>
      <c r="AN53" s="137">
        <v>0.05</v>
      </c>
      <c r="AO53" s="137">
        <v>0.06</v>
      </c>
      <c r="AP53" s="137">
        <v>0.06</v>
      </c>
      <c r="AQ53" s="137">
        <v>0.06</v>
      </c>
      <c r="AR53" s="164">
        <v>0.4</v>
      </c>
      <c r="AS53" s="141">
        <v>0.4</v>
      </c>
      <c r="AT53" s="375">
        <f t="shared" si="9"/>
        <v>8.5799999999999947</v>
      </c>
      <c r="AU53" s="12">
        <f t="shared" si="10"/>
        <v>741311.99999999953</v>
      </c>
      <c r="AW53" s="31">
        <f t="shared" si="1"/>
        <v>8.5799999999999947</v>
      </c>
      <c r="AX53" s="18">
        <v>-86400</v>
      </c>
      <c r="AY53" s="33">
        <f t="shared" si="2"/>
        <v>-741311.99999999953</v>
      </c>
    </row>
    <row r="54" spans="1:51" x14ac:dyDescent="0.25">
      <c r="A54" s="29"/>
      <c r="B54" s="37"/>
      <c r="C54" s="191" t="s">
        <v>153</v>
      </c>
      <c r="D54" s="42"/>
      <c r="E54" s="32"/>
      <c r="F54" s="18"/>
      <c r="G54" s="33"/>
      <c r="H54" s="34"/>
      <c r="I54" s="34"/>
      <c r="J54" s="18"/>
      <c r="K54" s="36"/>
      <c r="O54" s="76">
        <v>0</v>
      </c>
      <c r="P54" s="159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160">
        <v>0</v>
      </c>
      <c r="W54" s="76">
        <v>0</v>
      </c>
      <c r="X54" s="137">
        <v>0</v>
      </c>
      <c r="Y54" s="137">
        <v>0</v>
      </c>
      <c r="Z54" s="137">
        <v>0</v>
      </c>
      <c r="AA54" s="137">
        <v>0</v>
      </c>
      <c r="AB54" s="137">
        <v>0</v>
      </c>
      <c r="AC54" s="137">
        <v>0</v>
      </c>
      <c r="AD54" s="164">
        <v>0</v>
      </c>
      <c r="AE54" s="137">
        <v>0</v>
      </c>
      <c r="AF54" s="137">
        <v>0</v>
      </c>
      <c r="AG54" s="137">
        <v>0</v>
      </c>
      <c r="AH54" s="137">
        <v>0</v>
      </c>
      <c r="AI54" s="137">
        <v>0</v>
      </c>
      <c r="AJ54" s="137">
        <v>0</v>
      </c>
      <c r="AK54" s="164">
        <v>0</v>
      </c>
      <c r="AL54" s="137">
        <v>0</v>
      </c>
      <c r="AM54" s="137">
        <v>0</v>
      </c>
      <c r="AN54" s="137">
        <v>0</v>
      </c>
      <c r="AO54" s="137">
        <v>0</v>
      </c>
      <c r="AP54" s="137">
        <v>0</v>
      </c>
      <c r="AQ54" s="137">
        <v>0</v>
      </c>
      <c r="AR54" s="164">
        <v>0</v>
      </c>
      <c r="AS54" s="141">
        <v>0</v>
      </c>
      <c r="AT54" s="375">
        <f t="shared" si="9"/>
        <v>0</v>
      </c>
      <c r="AU54" s="12">
        <f t="shared" si="10"/>
        <v>0</v>
      </c>
      <c r="AW54" s="31">
        <f t="shared" si="1"/>
        <v>0</v>
      </c>
      <c r="AX54" s="18">
        <v>-86400</v>
      </c>
      <c r="AY54" s="33">
        <f t="shared" si="2"/>
        <v>0</v>
      </c>
    </row>
    <row r="55" spans="1:51" x14ac:dyDescent="0.25">
      <c r="A55" s="29"/>
      <c r="B55" s="37"/>
      <c r="C55" s="191" t="s">
        <v>154</v>
      </c>
      <c r="D55" s="42"/>
      <c r="E55" s="32"/>
      <c r="F55" s="18"/>
      <c r="G55" s="33"/>
      <c r="H55" s="34"/>
      <c r="I55" s="34"/>
      <c r="J55" s="18"/>
      <c r="K55" s="36"/>
      <c r="O55" s="76">
        <v>0.04</v>
      </c>
      <c r="P55" s="159">
        <v>0.04</v>
      </c>
      <c r="Q55" s="76">
        <v>0.04</v>
      </c>
      <c r="R55" s="76">
        <v>0.04</v>
      </c>
      <c r="S55" s="76">
        <v>0.04</v>
      </c>
      <c r="T55" s="76">
        <v>0.04</v>
      </c>
      <c r="U55" s="76">
        <v>0.04</v>
      </c>
      <c r="V55" s="160">
        <v>0.04</v>
      </c>
      <c r="W55" s="76">
        <v>0.04</v>
      </c>
      <c r="X55" s="137">
        <v>0.04</v>
      </c>
      <c r="Y55" s="137">
        <v>0.04</v>
      </c>
      <c r="Z55" s="137">
        <v>0.04</v>
      </c>
      <c r="AA55" s="137">
        <v>0.04</v>
      </c>
      <c r="AB55" s="137">
        <v>0.04</v>
      </c>
      <c r="AC55" s="137">
        <v>0.04</v>
      </c>
      <c r="AD55" s="164">
        <v>0.04</v>
      </c>
      <c r="AE55" s="137">
        <v>0.04</v>
      </c>
      <c r="AF55" s="137">
        <v>0.04</v>
      </c>
      <c r="AG55" s="137">
        <v>0.04</v>
      </c>
      <c r="AH55" s="137">
        <v>0.04</v>
      </c>
      <c r="AI55" s="137">
        <v>0.04</v>
      </c>
      <c r="AJ55" s="137">
        <v>0.04</v>
      </c>
      <c r="AK55" s="164">
        <v>0.04</v>
      </c>
      <c r="AL55" s="137">
        <v>0.04</v>
      </c>
      <c r="AM55" s="137">
        <v>0.04</v>
      </c>
      <c r="AN55" s="137">
        <v>0.04</v>
      </c>
      <c r="AO55" s="137">
        <v>0.05</v>
      </c>
      <c r="AP55" s="137">
        <v>0.05</v>
      </c>
      <c r="AQ55" s="137">
        <v>0.05</v>
      </c>
      <c r="AR55" s="164">
        <v>0.05</v>
      </c>
      <c r="AS55" s="141">
        <v>0.05</v>
      </c>
      <c r="AT55" s="375">
        <f t="shared" si="9"/>
        <v>1.2900000000000005</v>
      </c>
      <c r="AU55" s="12">
        <f t="shared" si="10"/>
        <v>111456.00000000004</v>
      </c>
      <c r="AW55" s="31">
        <f t="shared" si="1"/>
        <v>1.2900000000000005</v>
      </c>
      <c r="AX55" s="18">
        <v>-86400</v>
      </c>
      <c r="AY55" s="33">
        <f t="shared" si="2"/>
        <v>-111456.00000000004</v>
      </c>
    </row>
    <row r="56" spans="1:51" x14ac:dyDescent="0.25">
      <c r="A56" s="29"/>
      <c r="B56" s="37"/>
      <c r="C56" s="18"/>
      <c r="D56" s="31"/>
      <c r="E56" s="18"/>
      <c r="F56" s="18"/>
      <c r="G56" s="33"/>
      <c r="H56" s="51"/>
      <c r="I56" s="51"/>
      <c r="J56" s="18"/>
      <c r="K56" s="36"/>
      <c r="O56" s="76"/>
      <c r="P56" s="159"/>
      <c r="Q56" s="76"/>
      <c r="R56" s="76"/>
      <c r="S56" s="76"/>
      <c r="T56" s="76"/>
      <c r="U56" s="76"/>
      <c r="V56" s="160"/>
      <c r="W56" s="76"/>
      <c r="X56" s="137"/>
      <c r="Y56" s="137"/>
      <c r="Z56" s="137"/>
      <c r="AA56" s="137"/>
      <c r="AB56" s="137"/>
      <c r="AC56" s="137"/>
      <c r="AD56" s="164"/>
      <c r="AE56" s="137"/>
      <c r="AF56" s="137"/>
      <c r="AG56" s="137"/>
      <c r="AH56" s="137"/>
      <c r="AI56" s="137"/>
      <c r="AJ56" s="137"/>
      <c r="AK56" s="164"/>
      <c r="AL56" s="137"/>
      <c r="AM56" s="137"/>
      <c r="AN56" s="137"/>
      <c r="AO56" s="137"/>
      <c r="AP56" s="137"/>
      <c r="AQ56" s="137"/>
      <c r="AR56" s="164"/>
      <c r="AS56" s="141"/>
      <c r="AW56" s="31"/>
    </row>
    <row r="57" spans="1:51" x14ac:dyDescent="0.25">
      <c r="A57" s="29"/>
      <c r="B57" s="37"/>
      <c r="C57" s="66" t="s">
        <v>37</v>
      </c>
      <c r="D57" s="66">
        <v>0.28000000000000003</v>
      </c>
      <c r="E57" s="67">
        <v>80</v>
      </c>
      <c r="F57" s="68">
        <v>86400</v>
      </c>
      <c r="G57" s="69">
        <f>D57*E57*F57</f>
        <v>1935360.0000000002</v>
      </c>
      <c r="H57" s="34">
        <v>814464</v>
      </c>
      <c r="I57" s="34">
        <f t="shared" si="0"/>
        <v>1120896.0000000002</v>
      </c>
      <c r="J57" s="18"/>
      <c r="K57" s="36"/>
      <c r="O57" s="76">
        <v>0.28000000000000003</v>
      </c>
      <c r="P57" s="159">
        <v>0.28000000000000003</v>
      </c>
      <c r="Q57" s="76">
        <v>0.28000000000000003</v>
      </c>
      <c r="R57" s="76">
        <v>0.28000000000000003</v>
      </c>
      <c r="S57" s="76">
        <v>0.28000000000000003</v>
      </c>
      <c r="T57" s="76">
        <v>0.28000000000000003</v>
      </c>
      <c r="U57" s="76">
        <v>0.28000000000000003</v>
      </c>
      <c r="V57" s="160">
        <v>0.28000000000000003</v>
      </c>
      <c r="W57" s="76">
        <v>0.28000000000000003</v>
      </c>
      <c r="X57" s="137">
        <v>0.28000000000000003</v>
      </c>
      <c r="Y57" s="137">
        <v>0.28000000000000003</v>
      </c>
      <c r="Z57" s="137">
        <v>0.28000000000000003</v>
      </c>
      <c r="AA57" s="137">
        <v>0.28000000000000003</v>
      </c>
      <c r="AB57" s="137">
        <v>0.28000000000000003</v>
      </c>
      <c r="AC57" s="137">
        <v>0.28000000000000003</v>
      </c>
      <c r="AD57" s="164">
        <v>0.28000000000000003</v>
      </c>
      <c r="AE57" s="137">
        <v>0.28000000000000003</v>
      </c>
      <c r="AF57" s="137">
        <v>0.28000000000000003</v>
      </c>
      <c r="AG57" s="137">
        <v>0.28000000000000003</v>
      </c>
      <c r="AH57" s="137">
        <v>0.28000000000000003</v>
      </c>
      <c r="AI57" s="137">
        <v>0.28000000000000003</v>
      </c>
      <c r="AJ57" s="137">
        <v>0.28000000000000003</v>
      </c>
      <c r="AK57" s="164">
        <v>0.28000000000000003</v>
      </c>
      <c r="AL57" s="137">
        <v>0.28000000000000003</v>
      </c>
      <c r="AM57" s="137">
        <v>0.28000000000000003</v>
      </c>
      <c r="AN57" s="137">
        <v>0.28000000000000003</v>
      </c>
      <c r="AO57" s="137">
        <v>0.28000000000000003</v>
      </c>
      <c r="AP57" s="137">
        <v>0.28000000000000003</v>
      </c>
      <c r="AQ57" s="137">
        <v>0.28000000000000003</v>
      </c>
      <c r="AR57" s="164">
        <v>0</v>
      </c>
      <c r="AS57" s="141">
        <v>0.28000000000000003</v>
      </c>
      <c r="AW57" s="31">
        <f t="shared" si="1"/>
        <v>8.4000000000000039</v>
      </c>
      <c r="AX57" s="18">
        <v>86400</v>
      </c>
      <c r="AY57" s="33">
        <f t="shared" si="2"/>
        <v>725760.00000000035</v>
      </c>
    </row>
    <row r="58" spans="1:51" x14ac:dyDescent="0.25">
      <c r="A58" s="29"/>
      <c r="B58" s="37"/>
      <c r="C58" s="66" t="s">
        <v>38</v>
      </c>
      <c r="D58" s="66">
        <v>0.25</v>
      </c>
      <c r="E58" s="67">
        <v>47</v>
      </c>
      <c r="F58" s="68">
        <v>86400</v>
      </c>
      <c r="G58" s="69">
        <f t="shared" ref="G58:G92" si="11">D58*E58*F58</f>
        <v>1015200</v>
      </c>
      <c r="H58" s="34">
        <v>856800</v>
      </c>
      <c r="I58" s="34">
        <f t="shared" si="0"/>
        <v>158400</v>
      </c>
      <c r="J58" s="18"/>
      <c r="K58" s="36"/>
      <c r="O58" s="76">
        <v>0.25</v>
      </c>
      <c r="P58" s="159">
        <v>0.25</v>
      </c>
      <c r="Q58" s="76">
        <v>0.25</v>
      </c>
      <c r="R58" s="76">
        <v>0.25</v>
      </c>
      <c r="S58" s="76">
        <v>0.25</v>
      </c>
      <c r="T58" s="76">
        <v>0.25</v>
      </c>
      <c r="U58" s="76">
        <v>0.25</v>
      </c>
      <c r="V58" s="160">
        <v>0.25</v>
      </c>
      <c r="W58" s="76">
        <v>0</v>
      </c>
      <c r="X58" s="137">
        <v>0</v>
      </c>
      <c r="Y58" s="137">
        <v>0</v>
      </c>
      <c r="Z58" s="137">
        <v>0</v>
      </c>
      <c r="AA58" s="137">
        <v>0</v>
      </c>
      <c r="AB58" s="137">
        <v>0</v>
      </c>
      <c r="AC58" s="137">
        <v>0.25</v>
      </c>
      <c r="AD58" s="164">
        <v>0.25</v>
      </c>
      <c r="AE58" s="137">
        <v>0.25</v>
      </c>
      <c r="AF58" s="137">
        <v>0.25</v>
      </c>
      <c r="AG58" s="137">
        <v>0.25</v>
      </c>
      <c r="AH58" s="137">
        <v>0.25</v>
      </c>
      <c r="AI58" s="137">
        <v>0.25</v>
      </c>
      <c r="AJ58" s="137">
        <v>0.25</v>
      </c>
      <c r="AK58" s="164">
        <v>0.25</v>
      </c>
      <c r="AL58" s="137">
        <v>0.25</v>
      </c>
      <c r="AM58" s="137">
        <v>0.25</v>
      </c>
      <c r="AN58" s="137">
        <v>0.25</v>
      </c>
      <c r="AO58" s="137">
        <v>0.25</v>
      </c>
      <c r="AP58" s="137">
        <v>0.25</v>
      </c>
      <c r="AQ58" s="137">
        <v>0.25</v>
      </c>
      <c r="AR58" s="164">
        <v>0</v>
      </c>
      <c r="AS58" s="141">
        <v>0.25</v>
      </c>
      <c r="AW58" s="31">
        <f t="shared" si="1"/>
        <v>6</v>
      </c>
      <c r="AX58" s="18">
        <v>86400</v>
      </c>
      <c r="AY58" s="33">
        <f t="shared" si="2"/>
        <v>518400</v>
      </c>
    </row>
    <row r="59" spans="1:51" x14ac:dyDescent="0.25">
      <c r="A59" s="29"/>
      <c r="B59" s="37"/>
      <c r="C59" s="66" t="s">
        <v>39</v>
      </c>
      <c r="D59" s="66">
        <v>0.41</v>
      </c>
      <c r="E59" s="67">
        <v>50</v>
      </c>
      <c r="F59" s="68">
        <v>86400</v>
      </c>
      <c r="G59" s="69">
        <f t="shared" si="11"/>
        <v>1771200</v>
      </c>
      <c r="H59" s="34">
        <v>1145375.9999999998</v>
      </c>
      <c r="I59" s="34">
        <f t="shared" si="0"/>
        <v>625824.00000000023</v>
      </c>
      <c r="J59" s="18"/>
      <c r="K59" s="36"/>
      <c r="O59" s="76">
        <v>0.41</v>
      </c>
      <c r="P59" s="159">
        <v>0.41</v>
      </c>
      <c r="Q59" s="76">
        <v>0.41</v>
      </c>
      <c r="R59" s="76">
        <v>0.41</v>
      </c>
      <c r="S59" s="76">
        <v>0.41</v>
      </c>
      <c r="T59" s="76">
        <v>0.41</v>
      </c>
      <c r="U59" s="76">
        <v>0.41</v>
      </c>
      <c r="V59" s="160">
        <v>0.41</v>
      </c>
      <c r="W59" s="76">
        <v>0.41</v>
      </c>
      <c r="X59" s="137">
        <v>0.41</v>
      </c>
      <c r="Y59" s="137">
        <v>0.41</v>
      </c>
      <c r="Z59" s="137">
        <v>0.41</v>
      </c>
      <c r="AA59" s="137">
        <v>0.41</v>
      </c>
      <c r="AB59" s="137">
        <v>0.41</v>
      </c>
      <c r="AC59" s="137">
        <v>0.41</v>
      </c>
      <c r="AD59" s="164">
        <v>0.41</v>
      </c>
      <c r="AE59" s="137">
        <v>0.41</v>
      </c>
      <c r="AF59" s="137">
        <v>0.41</v>
      </c>
      <c r="AG59" s="137">
        <v>0.41</v>
      </c>
      <c r="AH59" s="137">
        <v>0.41</v>
      </c>
      <c r="AI59" s="137">
        <v>0.41</v>
      </c>
      <c r="AJ59" s="137">
        <v>0.41</v>
      </c>
      <c r="AK59" s="164">
        <v>0.41</v>
      </c>
      <c r="AL59" s="137">
        <v>0.41</v>
      </c>
      <c r="AM59" s="137">
        <v>0.41</v>
      </c>
      <c r="AN59" s="137">
        <v>0.41</v>
      </c>
      <c r="AO59" s="137">
        <v>0</v>
      </c>
      <c r="AP59" s="137">
        <v>0</v>
      </c>
      <c r="AQ59" s="137">
        <v>0</v>
      </c>
      <c r="AR59" s="164">
        <v>0</v>
      </c>
      <c r="AS59" s="141">
        <v>0</v>
      </c>
      <c r="AW59" s="31">
        <f t="shared" si="1"/>
        <v>10.660000000000002</v>
      </c>
      <c r="AX59" s="18">
        <v>86400</v>
      </c>
      <c r="AY59" s="33">
        <f t="shared" si="2"/>
        <v>921024.00000000012</v>
      </c>
    </row>
    <row r="60" spans="1:51" x14ac:dyDescent="0.25">
      <c r="A60" s="29"/>
      <c r="B60" s="37"/>
      <c r="C60" s="66" t="s">
        <v>40</v>
      </c>
      <c r="D60" s="66">
        <v>0.32</v>
      </c>
      <c r="E60" s="67">
        <v>89</v>
      </c>
      <c r="F60" s="68">
        <v>86400</v>
      </c>
      <c r="G60" s="69">
        <f t="shared" si="11"/>
        <v>2460672</v>
      </c>
      <c r="H60" s="34">
        <v>893952</v>
      </c>
      <c r="I60" s="34">
        <f t="shared" si="0"/>
        <v>1566720</v>
      </c>
      <c r="J60" s="18"/>
      <c r="K60" s="36"/>
      <c r="O60" s="76">
        <v>0.32</v>
      </c>
      <c r="P60" s="159">
        <v>0</v>
      </c>
      <c r="Q60" s="76">
        <v>0</v>
      </c>
      <c r="R60" s="76">
        <v>0.32</v>
      </c>
      <c r="S60" s="76">
        <v>0.32</v>
      </c>
      <c r="T60" s="76">
        <v>0.32</v>
      </c>
      <c r="U60" s="76">
        <v>0.32</v>
      </c>
      <c r="V60" s="160">
        <v>0.32</v>
      </c>
      <c r="W60" s="76">
        <v>0</v>
      </c>
      <c r="X60" s="137">
        <v>0</v>
      </c>
      <c r="Y60" s="137">
        <v>0.32</v>
      </c>
      <c r="Z60" s="137">
        <v>0.32</v>
      </c>
      <c r="AA60" s="137">
        <v>0.32</v>
      </c>
      <c r="AB60" s="137">
        <v>0.32</v>
      </c>
      <c r="AC60" s="137">
        <v>0.32</v>
      </c>
      <c r="AD60" s="164">
        <v>0.32</v>
      </c>
      <c r="AE60" s="137">
        <v>0.32</v>
      </c>
      <c r="AF60" s="137">
        <v>0.32</v>
      </c>
      <c r="AG60" s="137">
        <v>0.32</v>
      </c>
      <c r="AH60" s="137">
        <v>0.32</v>
      </c>
      <c r="AI60" s="137">
        <v>0.32</v>
      </c>
      <c r="AJ60" s="137">
        <v>0.32</v>
      </c>
      <c r="AK60" s="164">
        <v>0.32</v>
      </c>
      <c r="AL60" s="137">
        <v>0.32</v>
      </c>
      <c r="AM60" s="137">
        <v>0.32</v>
      </c>
      <c r="AN60" s="137">
        <v>0.32</v>
      </c>
      <c r="AO60" s="137">
        <v>0</v>
      </c>
      <c r="AP60" s="137">
        <v>0</v>
      </c>
      <c r="AQ60" s="137">
        <v>0</v>
      </c>
      <c r="AR60" s="164">
        <v>0</v>
      </c>
      <c r="AS60" s="141">
        <v>0</v>
      </c>
      <c r="AW60" s="31">
        <f t="shared" si="1"/>
        <v>7.0400000000000018</v>
      </c>
      <c r="AX60" s="18">
        <v>86400</v>
      </c>
      <c r="AY60" s="33">
        <f t="shared" si="2"/>
        <v>608256.00000000012</v>
      </c>
    </row>
    <row r="61" spans="1:51" x14ac:dyDescent="0.25">
      <c r="A61" s="29"/>
      <c r="B61" s="37"/>
      <c r="C61" s="66" t="s">
        <v>41</v>
      </c>
      <c r="D61" s="66">
        <v>0.35</v>
      </c>
      <c r="E61" s="67">
        <v>51</v>
      </c>
      <c r="F61" s="68">
        <v>86400</v>
      </c>
      <c r="G61" s="69">
        <f t="shared" si="11"/>
        <v>1542239.9999999998</v>
      </c>
      <c r="H61" s="34">
        <v>887039.99999999988</v>
      </c>
      <c r="I61" s="34">
        <f t="shared" si="0"/>
        <v>655199.99999999988</v>
      </c>
      <c r="J61" s="18"/>
      <c r="K61" s="36"/>
      <c r="O61" s="76">
        <v>0.35</v>
      </c>
      <c r="P61" s="159">
        <v>0.35</v>
      </c>
      <c r="Q61" s="76">
        <v>0.35</v>
      </c>
      <c r="R61" s="76">
        <v>0.35</v>
      </c>
      <c r="S61" s="76">
        <v>0.35</v>
      </c>
      <c r="T61" s="76">
        <v>0.35</v>
      </c>
      <c r="U61" s="76">
        <v>0.35</v>
      </c>
      <c r="V61" s="160">
        <v>0.35</v>
      </c>
      <c r="W61" s="76">
        <v>0</v>
      </c>
      <c r="X61" s="137">
        <v>0</v>
      </c>
      <c r="Y61" s="137">
        <v>0.35</v>
      </c>
      <c r="Z61" s="137">
        <v>0.35</v>
      </c>
      <c r="AA61" s="137">
        <v>0.35</v>
      </c>
      <c r="AB61" s="137">
        <v>0.35</v>
      </c>
      <c r="AC61" s="137">
        <v>0.35</v>
      </c>
      <c r="AD61" s="164">
        <v>0.35</v>
      </c>
      <c r="AE61" s="137">
        <v>0.35</v>
      </c>
      <c r="AF61" s="137">
        <v>0.35</v>
      </c>
      <c r="AG61" s="137">
        <v>0.35</v>
      </c>
      <c r="AH61" s="137">
        <v>0.35</v>
      </c>
      <c r="AI61" s="137">
        <v>0.35</v>
      </c>
      <c r="AJ61" s="137">
        <v>0.35</v>
      </c>
      <c r="AK61" s="164">
        <v>0.35</v>
      </c>
      <c r="AL61" s="137">
        <v>0.35</v>
      </c>
      <c r="AM61" s="137">
        <v>0.35</v>
      </c>
      <c r="AN61" s="137">
        <v>0.35</v>
      </c>
      <c r="AO61" s="137">
        <v>0.35</v>
      </c>
      <c r="AP61" s="137">
        <v>0.35</v>
      </c>
      <c r="AQ61" s="137">
        <v>0.35</v>
      </c>
      <c r="AR61" s="164">
        <v>0</v>
      </c>
      <c r="AS61" s="141">
        <v>0</v>
      </c>
      <c r="AW61" s="31">
        <f t="shared" si="1"/>
        <v>9.4499999999999957</v>
      </c>
      <c r="AX61" s="18">
        <v>86400</v>
      </c>
      <c r="AY61" s="33">
        <f t="shared" si="2"/>
        <v>816479.99999999965</v>
      </c>
    </row>
    <row r="62" spans="1:51" x14ac:dyDescent="0.25">
      <c r="A62" s="29"/>
      <c r="B62" s="37"/>
      <c r="C62" s="66" t="s">
        <v>42</v>
      </c>
      <c r="D62" s="66">
        <v>0.3</v>
      </c>
      <c r="E62" s="67">
        <v>5</v>
      </c>
      <c r="F62" s="68">
        <v>86400</v>
      </c>
      <c r="G62" s="69">
        <f t="shared" si="11"/>
        <v>129600</v>
      </c>
      <c r="H62" s="34">
        <v>820800</v>
      </c>
      <c r="I62" s="34">
        <f t="shared" si="0"/>
        <v>-691200</v>
      </c>
      <c r="J62" s="35"/>
      <c r="K62" s="36"/>
      <c r="O62" s="76">
        <v>0.3</v>
      </c>
      <c r="P62" s="159">
        <v>0</v>
      </c>
      <c r="Q62" s="76">
        <v>0</v>
      </c>
      <c r="R62" s="76">
        <v>0.3</v>
      </c>
      <c r="S62" s="76">
        <v>0.3</v>
      </c>
      <c r="T62" s="76">
        <v>0.3</v>
      </c>
      <c r="U62" s="76">
        <v>0.3</v>
      </c>
      <c r="V62" s="160">
        <v>0.3</v>
      </c>
      <c r="W62" s="76">
        <v>0</v>
      </c>
      <c r="X62" s="137">
        <v>0</v>
      </c>
      <c r="Y62" s="137">
        <v>0</v>
      </c>
      <c r="Z62" s="137">
        <v>0</v>
      </c>
      <c r="AA62" s="137">
        <v>0</v>
      </c>
      <c r="AB62" s="137">
        <v>0</v>
      </c>
      <c r="AC62" s="137">
        <v>0</v>
      </c>
      <c r="AD62" s="164">
        <v>0</v>
      </c>
      <c r="AE62" s="137">
        <v>0.3</v>
      </c>
      <c r="AF62" s="137">
        <v>0.3</v>
      </c>
      <c r="AG62" s="137">
        <v>0.3</v>
      </c>
      <c r="AH62" s="137">
        <v>0.3</v>
      </c>
      <c r="AI62" s="137">
        <v>0.3</v>
      </c>
      <c r="AJ62" s="137">
        <v>0.3</v>
      </c>
      <c r="AK62" s="164">
        <v>0.3</v>
      </c>
      <c r="AL62" s="137">
        <v>0.3</v>
      </c>
      <c r="AM62" s="137">
        <v>0.3</v>
      </c>
      <c r="AN62" s="137">
        <v>0.3</v>
      </c>
      <c r="AO62" s="137">
        <v>0</v>
      </c>
      <c r="AP62" s="137">
        <v>0</v>
      </c>
      <c r="AQ62" s="137">
        <v>0</v>
      </c>
      <c r="AR62" s="164">
        <v>0</v>
      </c>
      <c r="AS62" s="141">
        <v>0</v>
      </c>
      <c r="AW62" s="31">
        <f t="shared" si="1"/>
        <v>4.7999999999999989</v>
      </c>
      <c r="AX62" s="18">
        <v>86400</v>
      </c>
      <c r="AY62" s="33">
        <f t="shared" si="2"/>
        <v>414719.99999999988</v>
      </c>
    </row>
    <row r="63" spans="1:51" x14ac:dyDescent="0.25">
      <c r="A63" s="29"/>
      <c r="B63" s="37"/>
      <c r="C63" s="66" t="s">
        <v>43</v>
      </c>
      <c r="D63" s="66">
        <v>0.25</v>
      </c>
      <c r="E63" s="67">
        <v>64</v>
      </c>
      <c r="F63" s="68">
        <v>86400</v>
      </c>
      <c r="G63" s="69">
        <f t="shared" si="11"/>
        <v>1382400</v>
      </c>
      <c r="H63" s="34">
        <v>403200</v>
      </c>
      <c r="I63" s="34">
        <f t="shared" si="0"/>
        <v>979200</v>
      </c>
      <c r="J63" s="18"/>
      <c r="K63" s="36"/>
      <c r="O63" s="76">
        <v>0.25</v>
      </c>
      <c r="P63" s="159">
        <v>0</v>
      </c>
      <c r="Q63" s="76">
        <v>0</v>
      </c>
      <c r="R63" s="76">
        <v>0.25</v>
      </c>
      <c r="S63" s="76">
        <v>0.25</v>
      </c>
      <c r="T63" s="76">
        <v>0.25</v>
      </c>
      <c r="U63" s="76">
        <v>0.25</v>
      </c>
      <c r="V63" s="160">
        <v>0.25</v>
      </c>
      <c r="W63" s="76">
        <v>0</v>
      </c>
      <c r="X63" s="137">
        <v>0</v>
      </c>
      <c r="Y63" s="137">
        <v>0</v>
      </c>
      <c r="Z63" s="137">
        <v>0</v>
      </c>
      <c r="AA63" s="137">
        <v>0</v>
      </c>
      <c r="AB63" s="137">
        <v>0.25</v>
      </c>
      <c r="AC63" s="137">
        <v>0.25</v>
      </c>
      <c r="AD63" s="164">
        <v>0.25</v>
      </c>
      <c r="AE63" s="137">
        <v>0.25</v>
      </c>
      <c r="AF63" s="137">
        <v>0.25</v>
      </c>
      <c r="AG63" s="137">
        <v>0.25</v>
      </c>
      <c r="AH63" s="137">
        <v>0.25</v>
      </c>
      <c r="AI63" s="137">
        <v>0.25</v>
      </c>
      <c r="AJ63" s="137">
        <v>0.25</v>
      </c>
      <c r="AK63" s="164">
        <v>0.25</v>
      </c>
      <c r="AL63" s="137">
        <v>0.25</v>
      </c>
      <c r="AM63" s="137">
        <v>0.25</v>
      </c>
      <c r="AN63" s="137">
        <v>0.25</v>
      </c>
      <c r="AO63" s="137">
        <v>0.25</v>
      </c>
      <c r="AP63" s="137">
        <v>0.25</v>
      </c>
      <c r="AQ63" s="137">
        <v>0</v>
      </c>
      <c r="AR63" s="164">
        <v>0</v>
      </c>
      <c r="AS63" s="141">
        <v>0</v>
      </c>
      <c r="AW63" s="31">
        <f t="shared" si="1"/>
        <v>5.25</v>
      </c>
      <c r="AX63" s="18">
        <v>86400</v>
      </c>
      <c r="AY63" s="33">
        <f t="shared" si="2"/>
        <v>453600</v>
      </c>
    </row>
    <row r="64" spans="1:51" x14ac:dyDescent="0.25">
      <c r="A64" s="29"/>
      <c r="B64" s="37"/>
      <c r="C64" s="66" t="s">
        <v>44</v>
      </c>
      <c r="D64" s="66">
        <v>0.43</v>
      </c>
      <c r="E64" s="67">
        <v>86</v>
      </c>
      <c r="F64" s="68">
        <v>86400</v>
      </c>
      <c r="G64" s="69">
        <f t="shared" si="11"/>
        <v>3195071.9999999995</v>
      </c>
      <c r="H64" s="34">
        <v>1287936</v>
      </c>
      <c r="I64" s="34">
        <f t="shared" si="0"/>
        <v>1907135.9999999995</v>
      </c>
      <c r="J64" s="18"/>
      <c r="K64" s="36"/>
      <c r="O64" s="76">
        <v>0.43</v>
      </c>
      <c r="P64" s="159">
        <v>0.43</v>
      </c>
      <c r="Q64" s="76">
        <v>0.43</v>
      </c>
      <c r="R64" s="76">
        <v>0.43</v>
      </c>
      <c r="S64" s="76">
        <v>0.43</v>
      </c>
      <c r="T64" s="76">
        <v>0.43</v>
      </c>
      <c r="U64" s="76">
        <v>0.43</v>
      </c>
      <c r="V64" s="160">
        <v>0.43</v>
      </c>
      <c r="W64" s="76">
        <v>0</v>
      </c>
      <c r="X64" s="137">
        <v>0.43</v>
      </c>
      <c r="Y64" s="137">
        <v>0.43</v>
      </c>
      <c r="Z64" s="137">
        <v>0.43</v>
      </c>
      <c r="AA64" s="137">
        <v>0.43</v>
      </c>
      <c r="AB64" s="137">
        <v>0.43</v>
      </c>
      <c r="AC64" s="137">
        <v>0.43</v>
      </c>
      <c r="AD64" s="164">
        <v>0.43</v>
      </c>
      <c r="AE64" s="137">
        <v>0.43</v>
      </c>
      <c r="AF64" s="137">
        <v>0.43</v>
      </c>
      <c r="AG64" s="137">
        <v>0.43</v>
      </c>
      <c r="AH64" s="137">
        <v>0.43</v>
      </c>
      <c r="AI64" s="137">
        <v>0.43</v>
      </c>
      <c r="AJ64" s="137">
        <v>0.43</v>
      </c>
      <c r="AK64" s="164">
        <v>0.43</v>
      </c>
      <c r="AL64" s="137">
        <v>0.43</v>
      </c>
      <c r="AM64" s="137">
        <v>0.43</v>
      </c>
      <c r="AN64" s="137">
        <v>0.43</v>
      </c>
      <c r="AO64" s="137">
        <v>0.43</v>
      </c>
      <c r="AP64" s="137">
        <v>0.43</v>
      </c>
      <c r="AQ64" s="137">
        <v>0.43</v>
      </c>
      <c r="AR64" s="164">
        <v>0</v>
      </c>
      <c r="AS64" s="141">
        <v>0</v>
      </c>
      <c r="AW64" s="31">
        <f t="shared" si="1"/>
        <v>12.039999999999996</v>
      </c>
      <c r="AX64" s="18">
        <v>86400</v>
      </c>
      <c r="AY64" s="33">
        <f t="shared" si="2"/>
        <v>1040255.9999999997</v>
      </c>
    </row>
    <row r="65" spans="1:51" x14ac:dyDescent="0.25">
      <c r="A65" s="29"/>
      <c r="B65" s="37"/>
      <c r="C65" s="66" t="s">
        <v>45</v>
      </c>
      <c r="D65" s="66">
        <v>0.3</v>
      </c>
      <c r="E65" s="67">
        <v>31</v>
      </c>
      <c r="F65" s="68">
        <v>86400</v>
      </c>
      <c r="G65" s="69">
        <f t="shared" si="11"/>
        <v>803519.99999999988</v>
      </c>
      <c r="H65" s="34">
        <v>518400</v>
      </c>
      <c r="I65" s="34">
        <f t="shared" si="0"/>
        <v>285119.99999999988</v>
      </c>
      <c r="J65" s="18"/>
      <c r="K65" s="36"/>
      <c r="O65" s="76">
        <v>0.3</v>
      </c>
      <c r="P65" s="159">
        <v>0</v>
      </c>
      <c r="Q65" s="76">
        <v>0</v>
      </c>
      <c r="R65" s="76">
        <v>0.3</v>
      </c>
      <c r="S65" s="76">
        <v>0.3</v>
      </c>
      <c r="T65" s="76">
        <v>0.3</v>
      </c>
      <c r="U65" s="76">
        <v>0.3</v>
      </c>
      <c r="V65" s="160">
        <v>0.3</v>
      </c>
      <c r="W65" s="76">
        <v>0</v>
      </c>
      <c r="X65" s="137">
        <v>0</v>
      </c>
      <c r="Y65" s="137">
        <v>0</v>
      </c>
      <c r="Z65" s="137">
        <v>0</v>
      </c>
      <c r="AA65" s="137">
        <v>0</v>
      </c>
      <c r="AB65" s="137">
        <v>0</v>
      </c>
      <c r="AC65" s="137">
        <v>0.3</v>
      </c>
      <c r="AD65" s="164">
        <v>0.3</v>
      </c>
      <c r="AE65" s="137">
        <v>0.3</v>
      </c>
      <c r="AF65" s="137">
        <v>0.3</v>
      </c>
      <c r="AG65" s="137">
        <v>0.3</v>
      </c>
      <c r="AH65" s="137">
        <v>0.3</v>
      </c>
      <c r="AI65" s="137">
        <v>0.3</v>
      </c>
      <c r="AJ65" s="137">
        <v>0.3</v>
      </c>
      <c r="AK65" s="164">
        <v>0.3</v>
      </c>
      <c r="AL65" s="137">
        <v>0.3</v>
      </c>
      <c r="AM65" s="137">
        <v>0.3</v>
      </c>
      <c r="AN65" s="137">
        <v>0.3</v>
      </c>
      <c r="AO65" s="137">
        <v>0.3</v>
      </c>
      <c r="AP65" s="137">
        <v>0.3</v>
      </c>
      <c r="AQ65" s="137">
        <v>0</v>
      </c>
      <c r="AR65" s="164">
        <v>0</v>
      </c>
      <c r="AS65" s="141">
        <v>0</v>
      </c>
      <c r="AW65" s="31">
        <f t="shared" si="1"/>
        <v>5.9999999999999982</v>
      </c>
      <c r="AX65" s="18">
        <v>86400</v>
      </c>
      <c r="AY65" s="33">
        <f t="shared" si="2"/>
        <v>518399.99999999983</v>
      </c>
    </row>
    <row r="66" spans="1:51" x14ac:dyDescent="0.25">
      <c r="A66" s="29"/>
      <c r="B66" s="37"/>
      <c r="C66" s="66" t="s">
        <v>46</v>
      </c>
      <c r="D66" s="66">
        <v>0.25</v>
      </c>
      <c r="E66" s="67">
        <v>23</v>
      </c>
      <c r="F66" s="68">
        <v>86400</v>
      </c>
      <c r="G66" s="69">
        <f t="shared" si="11"/>
        <v>496800</v>
      </c>
      <c r="H66" s="34">
        <v>468000</v>
      </c>
      <c r="I66" s="34">
        <f t="shared" si="0"/>
        <v>28800</v>
      </c>
      <c r="J66" s="18"/>
      <c r="K66" s="36"/>
      <c r="O66" s="76">
        <v>0.25</v>
      </c>
      <c r="P66" s="159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160">
        <v>0.25</v>
      </c>
      <c r="W66" s="76">
        <v>0</v>
      </c>
      <c r="X66" s="137">
        <v>0</v>
      </c>
      <c r="Y66" s="137">
        <v>0</v>
      </c>
      <c r="Z66" s="137">
        <v>0</v>
      </c>
      <c r="AA66" s="137">
        <v>0</v>
      </c>
      <c r="AB66" s="137">
        <v>0</v>
      </c>
      <c r="AC66" s="137">
        <v>0</v>
      </c>
      <c r="AD66" s="164">
        <v>0</v>
      </c>
      <c r="AE66" s="137">
        <v>0</v>
      </c>
      <c r="AF66" s="137">
        <v>0</v>
      </c>
      <c r="AG66" s="137">
        <v>0</v>
      </c>
      <c r="AH66" s="137">
        <v>0.25</v>
      </c>
      <c r="AI66" s="137">
        <v>0.25</v>
      </c>
      <c r="AJ66" s="137">
        <v>0.25</v>
      </c>
      <c r="AK66" s="164">
        <v>0.25</v>
      </c>
      <c r="AL66" s="137">
        <v>0.25</v>
      </c>
      <c r="AM66" s="137">
        <v>0.25</v>
      </c>
      <c r="AN66" s="137">
        <v>0.25</v>
      </c>
      <c r="AO66" s="137">
        <v>0.25</v>
      </c>
      <c r="AP66" s="137">
        <v>0</v>
      </c>
      <c r="AQ66" s="137">
        <v>0</v>
      </c>
      <c r="AR66" s="164">
        <v>0</v>
      </c>
      <c r="AS66" s="141">
        <v>0</v>
      </c>
      <c r="AW66" s="31">
        <f t="shared" si="1"/>
        <v>2.5</v>
      </c>
      <c r="AX66" s="18">
        <v>86400</v>
      </c>
      <c r="AY66" s="33">
        <f t="shared" si="2"/>
        <v>216000</v>
      </c>
    </row>
    <row r="67" spans="1:51" x14ac:dyDescent="0.25">
      <c r="A67" s="29"/>
      <c r="B67" s="37"/>
      <c r="C67" s="66" t="s">
        <v>47</v>
      </c>
      <c r="D67" s="66">
        <v>0.2</v>
      </c>
      <c r="E67" s="67">
        <v>67</v>
      </c>
      <c r="F67" s="68">
        <v>86400</v>
      </c>
      <c r="G67" s="69">
        <f t="shared" si="11"/>
        <v>1157760</v>
      </c>
      <c r="H67" s="34">
        <v>558720.00000000012</v>
      </c>
      <c r="I67" s="34">
        <f t="shared" si="0"/>
        <v>599039.99999999988</v>
      </c>
      <c r="J67" s="18"/>
      <c r="K67" s="36"/>
      <c r="O67" s="76">
        <v>0.2</v>
      </c>
      <c r="P67" s="159">
        <v>0.2</v>
      </c>
      <c r="Q67" s="76">
        <v>0.2</v>
      </c>
      <c r="R67" s="76">
        <v>0.2</v>
      </c>
      <c r="S67" s="76">
        <v>0.2</v>
      </c>
      <c r="T67" s="76">
        <v>0.2</v>
      </c>
      <c r="U67" s="76">
        <v>0.2</v>
      </c>
      <c r="V67" s="160">
        <v>0.2</v>
      </c>
      <c r="W67" s="76">
        <v>0.2</v>
      </c>
      <c r="X67" s="137">
        <v>0.2</v>
      </c>
      <c r="Y67" s="137">
        <v>0.2</v>
      </c>
      <c r="Z67" s="137">
        <v>0.2</v>
      </c>
      <c r="AA67" s="137">
        <v>0.2</v>
      </c>
      <c r="AB67" s="137">
        <v>0.2</v>
      </c>
      <c r="AC67" s="137">
        <v>0.2</v>
      </c>
      <c r="AD67" s="164">
        <v>0.2</v>
      </c>
      <c r="AE67" s="137">
        <v>0.2</v>
      </c>
      <c r="AF67" s="137">
        <v>0.2</v>
      </c>
      <c r="AG67" s="137">
        <v>0.2</v>
      </c>
      <c r="AH67" s="137">
        <v>0.2</v>
      </c>
      <c r="AI67" s="137">
        <v>0.2</v>
      </c>
      <c r="AJ67" s="137">
        <v>0.2</v>
      </c>
      <c r="AK67" s="164">
        <v>0.2</v>
      </c>
      <c r="AL67" s="137">
        <v>0.2</v>
      </c>
      <c r="AM67" s="137">
        <v>0.2</v>
      </c>
      <c r="AN67" s="137">
        <v>0.2</v>
      </c>
      <c r="AO67" s="137">
        <v>0.2</v>
      </c>
      <c r="AP67" s="137">
        <v>0.2</v>
      </c>
      <c r="AQ67" s="137">
        <v>0.2</v>
      </c>
      <c r="AR67" s="164">
        <v>0</v>
      </c>
      <c r="AS67" s="141">
        <v>0.2</v>
      </c>
      <c r="AW67" s="31">
        <f t="shared" si="1"/>
        <v>6.0000000000000027</v>
      </c>
      <c r="AX67" s="18">
        <v>86400</v>
      </c>
      <c r="AY67" s="33">
        <f t="shared" si="2"/>
        <v>518400.00000000023</v>
      </c>
    </row>
    <row r="68" spans="1:51" x14ac:dyDescent="0.25">
      <c r="A68" s="29"/>
      <c r="B68" s="37"/>
      <c r="C68" s="66" t="s">
        <v>48</v>
      </c>
      <c r="D68" s="66">
        <v>0.41</v>
      </c>
      <c r="E68" s="67">
        <v>88</v>
      </c>
      <c r="F68" s="68">
        <v>86400</v>
      </c>
      <c r="G68" s="69">
        <f t="shared" si="11"/>
        <v>3117312</v>
      </c>
      <c r="H68" s="34">
        <v>732096</v>
      </c>
      <c r="I68" s="34">
        <f t="shared" si="0"/>
        <v>2385216</v>
      </c>
      <c r="J68" s="18"/>
      <c r="K68" s="36"/>
      <c r="O68" s="76">
        <v>0.41</v>
      </c>
      <c r="P68" s="159">
        <v>0.41</v>
      </c>
      <c r="Q68" s="76">
        <v>0.41</v>
      </c>
      <c r="R68" s="76">
        <v>0.41</v>
      </c>
      <c r="S68" s="76">
        <v>0.41</v>
      </c>
      <c r="T68" s="76">
        <v>0.41</v>
      </c>
      <c r="U68" s="76">
        <v>0.41</v>
      </c>
      <c r="V68" s="160">
        <v>0.41</v>
      </c>
      <c r="W68" s="76">
        <v>0</v>
      </c>
      <c r="X68" s="137">
        <v>0</v>
      </c>
      <c r="Y68" s="137">
        <v>0.41</v>
      </c>
      <c r="Z68" s="137">
        <v>0.41</v>
      </c>
      <c r="AA68" s="137">
        <v>0.41</v>
      </c>
      <c r="AB68" s="137">
        <v>0.41</v>
      </c>
      <c r="AC68" s="137">
        <v>0.41</v>
      </c>
      <c r="AD68" s="164">
        <v>0.41</v>
      </c>
      <c r="AE68" s="137">
        <v>0.41</v>
      </c>
      <c r="AF68" s="137">
        <v>0.41</v>
      </c>
      <c r="AG68" s="137">
        <v>0.41</v>
      </c>
      <c r="AH68" s="137">
        <v>0.41</v>
      </c>
      <c r="AI68" s="137">
        <v>0.41</v>
      </c>
      <c r="AJ68" s="137">
        <v>0.41</v>
      </c>
      <c r="AK68" s="164">
        <v>0.41</v>
      </c>
      <c r="AL68" s="137">
        <v>0.41</v>
      </c>
      <c r="AM68" s="137">
        <v>0.41</v>
      </c>
      <c r="AN68" s="137">
        <v>0.41</v>
      </c>
      <c r="AO68" s="137">
        <v>0</v>
      </c>
      <c r="AP68" s="137">
        <v>0</v>
      </c>
      <c r="AQ68" s="137">
        <v>0</v>
      </c>
      <c r="AR68" s="164">
        <v>0</v>
      </c>
      <c r="AS68" s="141">
        <v>0</v>
      </c>
      <c r="AW68" s="31">
        <f t="shared" si="1"/>
        <v>9.8400000000000016</v>
      </c>
      <c r="AX68" s="18">
        <v>86400</v>
      </c>
      <c r="AY68" s="33">
        <f t="shared" si="2"/>
        <v>850176.00000000012</v>
      </c>
    </row>
    <row r="69" spans="1:51" x14ac:dyDescent="0.25">
      <c r="A69" s="29"/>
      <c r="B69" s="37"/>
      <c r="C69" s="66" t="s">
        <v>49</v>
      </c>
      <c r="D69" s="66">
        <v>0.15</v>
      </c>
      <c r="E69" s="67">
        <v>58</v>
      </c>
      <c r="F69" s="68">
        <v>86400</v>
      </c>
      <c r="G69" s="69">
        <f t="shared" si="11"/>
        <v>751679.99999999988</v>
      </c>
      <c r="H69" s="34">
        <v>371520</v>
      </c>
      <c r="I69" s="34">
        <f t="shared" si="0"/>
        <v>380159.99999999988</v>
      </c>
      <c r="J69" s="18"/>
      <c r="K69" s="36"/>
      <c r="O69" s="76">
        <v>0.15</v>
      </c>
      <c r="P69" s="159">
        <v>0</v>
      </c>
      <c r="Q69" s="76">
        <v>0</v>
      </c>
      <c r="R69" s="76">
        <v>0</v>
      </c>
      <c r="S69" s="76">
        <v>0</v>
      </c>
      <c r="T69" s="76">
        <v>0.15</v>
      </c>
      <c r="U69" s="76">
        <v>0.15</v>
      </c>
      <c r="V69" s="160">
        <v>0.15</v>
      </c>
      <c r="W69" s="76">
        <v>0.15</v>
      </c>
      <c r="X69" s="137">
        <v>0.15</v>
      </c>
      <c r="Y69" s="137">
        <v>0.15</v>
      </c>
      <c r="Z69" s="137">
        <v>0.15</v>
      </c>
      <c r="AA69" s="137">
        <v>0.15</v>
      </c>
      <c r="AB69" s="137">
        <v>0.15</v>
      </c>
      <c r="AC69" s="137">
        <v>0.15</v>
      </c>
      <c r="AD69" s="164">
        <v>0.15</v>
      </c>
      <c r="AE69" s="137">
        <v>0.15</v>
      </c>
      <c r="AF69" s="137">
        <v>0.15</v>
      </c>
      <c r="AG69" s="137">
        <v>0.15</v>
      </c>
      <c r="AH69" s="137">
        <v>0.15</v>
      </c>
      <c r="AI69" s="137">
        <v>0.15</v>
      </c>
      <c r="AJ69" s="137">
        <v>0.15</v>
      </c>
      <c r="AK69" s="164">
        <v>0.15</v>
      </c>
      <c r="AL69" s="137">
        <v>0.15</v>
      </c>
      <c r="AM69" s="137">
        <v>0.15</v>
      </c>
      <c r="AN69" s="137">
        <v>0.15</v>
      </c>
      <c r="AO69" s="137">
        <v>0.15</v>
      </c>
      <c r="AP69" s="137">
        <v>0.15</v>
      </c>
      <c r="AQ69" s="137">
        <v>0.15</v>
      </c>
      <c r="AR69" s="164">
        <v>0.15</v>
      </c>
      <c r="AS69" s="141">
        <v>0.15</v>
      </c>
      <c r="AW69" s="31">
        <f t="shared" ref="AW69:AW132" si="12">SUM(O69:AS69)</f>
        <v>4.0499999999999989</v>
      </c>
      <c r="AX69" s="18">
        <v>86400</v>
      </c>
      <c r="AY69" s="33">
        <f t="shared" ref="AY69:AY132" si="13">AW69*AX69</f>
        <v>349919.99999999988</v>
      </c>
    </row>
    <row r="70" spans="1:51" x14ac:dyDescent="0.25">
      <c r="A70" s="29"/>
      <c r="B70" s="37"/>
      <c r="C70" s="66" t="s">
        <v>50</v>
      </c>
      <c r="D70" s="66">
        <v>0.25</v>
      </c>
      <c r="E70" s="67">
        <v>58</v>
      </c>
      <c r="F70" s="68">
        <v>86400</v>
      </c>
      <c r="G70" s="69">
        <f t="shared" si="11"/>
        <v>1252800</v>
      </c>
      <c r="H70" s="34">
        <v>619200</v>
      </c>
      <c r="I70" s="34">
        <f t="shared" si="0"/>
        <v>633600</v>
      </c>
      <c r="J70" s="18"/>
      <c r="K70" s="36"/>
      <c r="O70" s="76">
        <v>0.25</v>
      </c>
      <c r="P70" s="159">
        <v>0</v>
      </c>
      <c r="Q70" s="76">
        <v>0</v>
      </c>
      <c r="R70" s="76">
        <v>0</v>
      </c>
      <c r="S70" s="76">
        <v>0</v>
      </c>
      <c r="T70" s="76">
        <v>0.25</v>
      </c>
      <c r="U70" s="76">
        <v>0.25</v>
      </c>
      <c r="V70" s="160">
        <v>0.25</v>
      </c>
      <c r="W70" s="76">
        <v>0</v>
      </c>
      <c r="X70" s="137">
        <v>0</v>
      </c>
      <c r="Y70" s="137">
        <v>0</v>
      </c>
      <c r="Z70" s="137">
        <v>0</v>
      </c>
      <c r="AA70" s="137">
        <v>0</v>
      </c>
      <c r="AB70" s="137">
        <v>0.25</v>
      </c>
      <c r="AC70" s="137">
        <v>0.25</v>
      </c>
      <c r="AD70" s="164">
        <v>0</v>
      </c>
      <c r="AE70" s="137">
        <v>0</v>
      </c>
      <c r="AF70" s="137">
        <v>0.25</v>
      </c>
      <c r="AG70" s="137">
        <v>0.25</v>
      </c>
      <c r="AH70" s="137">
        <v>0.25</v>
      </c>
      <c r="AI70" s="137">
        <v>0.25</v>
      </c>
      <c r="AJ70" s="137">
        <v>0.25</v>
      </c>
      <c r="AK70" s="164">
        <v>0.25</v>
      </c>
      <c r="AL70" s="137">
        <v>0.25</v>
      </c>
      <c r="AM70" s="137">
        <v>0.25</v>
      </c>
      <c r="AN70" s="137">
        <v>0.25</v>
      </c>
      <c r="AO70" s="137">
        <v>0.25</v>
      </c>
      <c r="AP70" s="137">
        <v>0.25</v>
      </c>
      <c r="AQ70" s="137">
        <v>0</v>
      </c>
      <c r="AR70" s="164">
        <v>0</v>
      </c>
      <c r="AS70" s="141">
        <v>0</v>
      </c>
      <c r="AW70" s="31">
        <f t="shared" si="12"/>
        <v>4.25</v>
      </c>
      <c r="AX70" s="18">
        <v>86400</v>
      </c>
      <c r="AY70" s="33">
        <f t="shared" si="13"/>
        <v>367200</v>
      </c>
    </row>
    <row r="71" spans="1:51" x14ac:dyDescent="0.25">
      <c r="A71" s="29"/>
      <c r="B71" s="37"/>
      <c r="C71" s="66" t="s">
        <v>51</v>
      </c>
      <c r="D71" s="66">
        <v>0.15</v>
      </c>
      <c r="E71" s="67">
        <v>15</v>
      </c>
      <c r="F71" s="68">
        <v>86400</v>
      </c>
      <c r="G71" s="69">
        <f t="shared" si="11"/>
        <v>194400</v>
      </c>
      <c r="H71" s="34">
        <v>388800</v>
      </c>
      <c r="I71" s="34">
        <f t="shared" si="0"/>
        <v>-194400</v>
      </c>
      <c r="J71" s="35"/>
      <c r="K71" s="36"/>
      <c r="O71" s="76">
        <v>0.15</v>
      </c>
      <c r="P71" s="159">
        <v>0</v>
      </c>
      <c r="Q71" s="76">
        <v>0.15</v>
      </c>
      <c r="R71" s="76">
        <v>0.15</v>
      </c>
      <c r="S71" s="76">
        <v>0.15</v>
      </c>
      <c r="T71" s="76">
        <v>0.15</v>
      </c>
      <c r="U71" s="76">
        <v>0.15</v>
      </c>
      <c r="V71" s="160">
        <v>0.15</v>
      </c>
      <c r="W71" s="76">
        <v>0</v>
      </c>
      <c r="X71" s="137">
        <v>0</v>
      </c>
      <c r="Y71" s="137">
        <v>0</v>
      </c>
      <c r="Z71" s="137">
        <v>0</v>
      </c>
      <c r="AA71" s="137">
        <v>0</v>
      </c>
      <c r="AB71" s="137">
        <v>0</v>
      </c>
      <c r="AC71" s="137">
        <v>0</v>
      </c>
      <c r="AD71" s="164">
        <v>0.15</v>
      </c>
      <c r="AE71" s="137">
        <v>0.15</v>
      </c>
      <c r="AF71" s="137">
        <v>0.15</v>
      </c>
      <c r="AG71" s="137">
        <v>0.15</v>
      </c>
      <c r="AH71" s="137">
        <v>0.15</v>
      </c>
      <c r="AI71" s="137">
        <v>0.15</v>
      </c>
      <c r="AJ71" s="137">
        <v>0.15</v>
      </c>
      <c r="AK71" s="164">
        <v>0.15</v>
      </c>
      <c r="AL71" s="137">
        <v>0.15</v>
      </c>
      <c r="AM71" s="137">
        <v>0.15</v>
      </c>
      <c r="AN71" s="137">
        <v>0.15</v>
      </c>
      <c r="AO71" s="137">
        <v>0</v>
      </c>
      <c r="AP71" s="137">
        <v>0</v>
      </c>
      <c r="AQ71" s="137">
        <v>0</v>
      </c>
      <c r="AR71" s="164">
        <v>0</v>
      </c>
      <c r="AS71" s="141">
        <v>0</v>
      </c>
      <c r="AW71" s="31">
        <f t="shared" si="12"/>
        <v>2.6999999999999993</v>
      </c>
      <c r="AX71" s="18">
        <v>86400</v>
      </c>
      <c r="AY71" s="33">
        <f t="shared" si="13"/>
        <v>233279.99999999994</v>
      </c>
    </row>
    <row r="72" spans="1:51" x14ac:dyDescent="0.25">
      <c r="A72" s="29"/>
      <c r="B72" s="37"/>
      <c r="C72" s="66" t="s">
        <v>52</v>
      </c>
      <c r="D72" s="66">
        <v>0.25</v>
      </c>
      <c r="E72" s="67">
        <v>64</v>
      </c>
      <c r="F72" s="68">
        <v>86400</v>
      </c>
      <c r="G72" s="69">
        <f t="shared" si="11"/>
        <v>1382400</v>
      </c>
      <c r="H72" s="34">
        <v>345600</v>
      </c>
      <c r="I72" s="34">
        <f t="shared" si="0"/>
        <v>1036800</v>
      </c>
      <c r="J72" s="18"/>
      <c r="K72" s="36"/>
      <c r="O72" s="76">
        <v>0.25</v>
      </c>
      <c r="P72" s="159">
        <v>0</v>
      </c>
      <c r="Q72" s="76">
        <v>0</v>
      </c>
      <c r="R72" s="76">
        <v>0.25</v>
      </c>
      <c r="S72" s="76">
        <v>0.25</v>
      </c>
      <c r="T72" s="76">
        <v>0.25</v>
      </c>
      <c r="U72" s="76">
        <v>0.25</v>
      </c>
      <c r="V72" s="160">
        <v>0.25</v>
      </c>
      <c r="W72" s="76">
        <v>0</v>
      </c>
      <c r="X72" s="137">
        <v>0</v>
      </c>
      <c r="Y72" s="137">
        <v>0</v>
      </c>
      <c r="Z72" s="137">
        <v>0</v>
      </c>
      <c r="AA72" s="137">
        <v>0</v>
      </c>
      <c r="AB72" s="137">
        <v>0</v>
      </c>
      <c r="AC72" s="137">
        <v>0.25</v>
      </c>
      <c r="AD72" s="164">
        <v>0.25</v>
      </c>
      <c r="AE72" s="137">
        <v>0.25</v>
      </c>
      <c r="AF72" s="137">
        <v>0.25</v>
      </c>
      <c r="AG72" s="137">
        <v>0.25</v>
      </c>
      <c r="AH72" s="137">
        <v>0.25</v>
      </c>
      <c r="AI72" s="137">
        <v>0.25</v>
      </c>
      <c r="AJ72" s="137">
        <v>0.25</v>
      </c>
      <c r="AK72" s="164">
        <v>0.25</v>
      </c>
      <c r="AL72" s="137">
        <v>0.25</v>
      </c>
      <c r="AM72" s="137">
        <v>0.25</v>
      </c>
      <c r="AN72" s="137">
        <v>0.25</v>
      </c>
      <c r="AO72" s="137">
        <v>0.25</v>
      </c>
      <c r="AP72" s="137">
        <v>0.25</v>
      </c>
      <c r="AQ72" s="137">
        <v>0.25</v>
      </c>
      <c r="AR72" s="164">
        <v>0</v>
      </c>
      <c r="AS72" s="141">
        <v>0</v>
      </c>
      <c r="AW72" s="31">
        <f t="shared" si="12"/>
        <v>5.25</v>
      </c>
      <c r="AX72" s="18">
        <v>86400</v>
      </c>
      <c r="AY72" s="33">
        <f t="shared" si="13"/>
        <v>453600</v>
      </c>
    </row>
    <row r="73" spans="1:51" x14ac:dyDescent="0.25">
      <c r="A73" s="29"/>
      <c r="B73" s="37"/>
      <c r="C73" s="66" t="s">
        <v>53</v>
      </c>
      <c r="D73" s="66">
        <v>0.25</v>
      </c>
      <c r="E73" s="67">
        <v>86</v>
      </c>
      <c r="F73" s="68">
        <v>86400</v>
      </c>
      <c r="G73" s="69">
        <f t="shared" si="11"/>
        <v>1857600</v>
      </c>
      <c r="H73" s="34">
        <v>475200</v>
      </c>
      <c r="I73" s="34">
        <f t="shared" si="0"/>
        <v>1382400</v>
      </c>
      <c r="J73" s="18"/>
      <c r="K73" s="36"/>
      <c r="O73" s="76">
        <v>0.25</v>
      </c>
      <c r="P73" s="159">
        <v>0.25</v>
      </c>
      <c r="Q73" s="76">
        <v>0.25</v>
      </c>
      <c r="R73" s="76">
        <v>0.25</v>
      </c>
      <c r="S73" s="76">
        <v>0.25</v>
      </c>
      <c r="T73" s="76">
        <v>0.25</v>
      </c>
      <c r="U73" s="76">
        <v>0.25</v>
      </c>
      <c r="V73" s="160">
        <v>0.25</v>
      </c>
      <c r="W73" s="76">
        <v>0</v>
      </c>
      <c r="X73" s="137">
        <v>0</v>
      </c>
      <c r="Y73" s="137">
        <v>0.25</v>
      </c>
      <c r="Z73" s="137">
        <v>0.25</v>
      </c>
      <c r="AA73" s="137">
        <v>0.25</v>
      </c>
      <c r="AB73" s="137">
        <v>0.25</v>
      </c>
      <c r="AC73" s="137">
        <v>0.25</v>
      </c>
      <c r="AD73" s="164">
        <v>0.25</v>
      </c>
      <c r="AE73" s="137">
        <v>0.25</v>
      </c>
      <c r="AF73" s="137">
        <v>0.25</v>
      </c>
      <c r="AG73" s="137">
        <v>0.25</v>
      </c>
      <c r="AH73" s="137">
        <v>0.25</v>
      </c>
      <c r="AI73" s="137">
        <v>0.25</v>
      </c>
      <c r="AJ73" s="137">
        <v>0.25</v>
      </c>
      <c r="AK73" s="164">
        <v>0.25</v>
      </c>
      <c r="AL73" s="137">
        <v>0.25</v>
      </c>
      <c r="AM73" s="137">
        <v>0.25</v>
      </c>
      <c r="AN73" s="137">
        <v>0.25</v>
      </c>
      <c r="AO73" s="137">
        <v>0.25</v>
      </c>
      <c r="AP73" s="137">
        <v>0.25</v>
      </c>
      <c r="AQ73" s="137">
        <v>0.25</v>
      </c>
      <c r="AR73" s="164">
        <v>0</v>
      </c>
      <c r="AS73" s="141">
        <v>0</v>
      </c>
      <c r="AW73" s="31">
        <f t="shared" si="12"/>
        <v>6.75</v>
      </c>
      <c r="AX73" s="18">
        <v>86400</v>
      </c>
      <c r="AY73" s="33">
        <f t="shared" si="13"/>
        <v>583200</v>
      </c>
    </row>
    <row r="74" spans="1:51" x14ac:dyDescent="0.25">
      <c r="A74" s="29"/>
      <c r="B74" s="37"/>
      <c r="C74" s="66" t="s">
        <v>54</v>
      </c>
      <c r="D74" s="66">
        <v>0.4</v>
      </c>
      <c r="E74" s="67">
        <v>44</v>
      </c>
      <c r="F74" s="68">
        <v>86400</v>
      </c>
      <c r="G74" s="69">
        <f t="shared" si="11"/>
        <v>1520640.0000000002</v>
      </c>
      <c r="H74" s="34">
        <v>875520</v>
      </c>
      <c r="I74" s="34">
        <f t="shared" si="0"/>
        <v>645120.00000000023</v>
      </c>
      <c r="J74" s="18"/>
      <c r="K74" s="36"/>
      <c r="O74" s="76">
        <v>0.4</v>
      </c>
      <c r="P74" s="159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160">
        <v>0.4</v>
      </c>
      <c r="W74" s="76">
        <v>0</v>
      </c>
      <c r="X74" s="137">
        <v>0</v>
      </c>
      <c r="Y74" s="137">
        <v>0</v>
      </c>
      <c r="Z74" s="137">
        <v>0.4</v>
      </c>
      <c r="AA74" s="137">
        <v>0.4</v>
      </c>
      <c r="AB74" s="137">
        <v>0.4</v>
      </c>
      <c r="AC74" s="137">
        <v>0.4</v>
      </c>
      <c r="AD74" s="164">
        <v>0.4</v>
      </c>
      <c r="AE74" s="137">
        <v>0.4</v>
      </c>
      <c r="AF74" s="137">
        <v>0.4</v>
      </c>
      <c r="AG74" s="137">
        <v>0.4</v>
      </c>
      <c r="AH74" s="137">
        <v>0.4</v>
      </c>
      <c r="AI74" s="137">
        <v>0.4</v>
      </c>
      <c r="AJ74" s="137">
        <v>0.4</v>
      </c>
      <c r="AK74" s="164">
        <v>0.4</v>
      </c>
      <c r="AL74" s="137">
        <v>0.4</v>
      </c>
      <c r="AM74" s="137">
        <v>0.4</v>
      </c>
      <c r="AN74" s="137">
        <v>0.4</v>
      </c>
      <c r="AO74" s="137">
        <v>0</v>
      </c>
      <c r="AP74" s="137">
        <v>0</v>
      </c>
      <c r="AQ74" s="137">
        <v>0</v>
      </c>
      <c r="AR74" s="164">
        <v>0</v>
      </c>
      <c r="AS74" s="141">
        <v>0</v>
      </c>
      <c r="AW74" s="31">
        <f t="shared" si="12"/>
        <v>6.8000000000000016</v>
      </c>
      <c r="AX74" s="18">
        <v>86400</v>
      </c>
      <c r="AY74" s="33">
        <f t="shared" si="13"/>
        <v>587520.00000000012</v>
      </c>
    </row>
    <row r="75" spans="1:51" x14ac:dyDescent="0.25">
      <c r="A75" s="29"/>
      <c r="B75" s="37"/>
      <c r="C75" s="66" t="s">
        <v>55</v>
      </c>
      <c r="D75" s="66">
        <v>0.1</v>
      </c>
      <c r="E75" s="67">
        <v>8</v>
      </c>
      <c r="F75" s="68">
        <v>86400</v>
      </c>
      <c r="G75" s="69">
        <f t="shared" si="11"/>
        <v>69120</v>
      </c>
      <c r="H75" s="34">
        <v>40320.000000000007</v>
      </c>
      <c r="I75" s="34">
        <f t="shared" si="0"/>
        <v>28799.999999999993</v>
      </c>
      <c r="J75" s="18"/>
      <c r="K75" s="36"/>
      <c r="O75" s="76">
        <v>0.1</v>
      </c>
      <c r="P75" s="159">
        <v>0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160">
        <v>0</v>
      </c>
      <c r="W75" s="76">
        <v>0</v>
      </c>
      <c r="X75" s="137">
        <v>0</v>
      </c>
      <c r="Y75" s="137">
        <v>0</v>
      </c>
      <c r="Z75" s="137">
        <v>0</v>
      </c>
      <c r="AA75" s="137">
        <v>0</v>
      </c>
      <c r="AB75" s="137">
        <v>0</v>
      </c>
      <c r="AC75" s="137">
        <v>0</v>
      </c>
      <c r="AD75" s="164">
        <v>0</v>
      </c>
      <c r="AE75" s="137">
        <v>0</v>
      </c>
      <c r="AF75" s="137">
        <v>0</v>
      </c>
      <c r="AG75" s="137">
        <v>0</v>
      </c>
      <c r="AH75" s="137">
        <v>0.1</v>
      </c>
      <c r="AI75" s="137">
        <v>0.1</v>
      </c>
      <c r="AJ75" s="137">
        <v>0.1</v>
      </c>
      <c r="AK75" s="164">
        <v>0.1</v>
      </c>
      <c r="AL75" s="137">
        <v>0.1</v>
      </c>
      <c r="AM75" s="137">
        <v>0</v>
      </c>
      <c r="AN75" s="137">
        <v>0</v>
      </c>
      <c r="AO75" s="137">
        <v>0</v>
      </c>
      <c r="AP75" s="137">
        <v>0</v>
      </c>
      <c r="AQ75" s="137">
        <v>0</v>
      </c>
      <c r="AR75" s="164">
        <v>0</v>
      </c>
      <c r="AS75" s="141">
        <v>0</v>
      </c>
      <c r="AW75" s="31">
        <f t="shared" si="12"/>
        <v>0.6</v>
      </c>
      <c r="AX75" s="18">
        <v>86400</v>
      </c>
      <c r="AY75" s="33">
        <f t="shared" si="13"/>
        <v>51840</v>
      </c>
    </row>
    <row r="76" spans="1:51" x14ac:dyDescent="0.25">
      <c r="A76" s="29"/>
      <c r="B76" s="37"/>
      <c r="C76" s="66" t="s">
        <v>56</v>
      </c>
      <c r="D76" s="66">
        <v>0.25</v>
      </c>
      <c r="E76" s="67">
        <v>41</v>
      </c>
      <c r="F76" s="68">
        <v>86400</v>
      </c>
      <c r="G76" s="69">
        <f t="shared" si="11"/>
        <v>885600</v>
      </c>
      <c r="H76" s="34">
        <v>460800</v>
      </c>
      <c r="I76" s="34">
        <f t="shared" si="0"/>
        <v>424800</v>
      </c>
      <c r="J76" s="18"/>
      <c r="K76" s="36"/>
      <c r="O76" s="160">
        <v>0.25</v>
      </c>
      <c r="P76" s="76">
        <v>0.25</v>
      </c>
      <c r="Q76" s="76">
        <v>0.25</v>
      </c>
      <c r="R76" s="76">
        <v>0.25</v>
      </c>
      <c r="S76" s="76">
        <v>0.25</v>
      </c>
      <c r="T76" s="76">
        <v>0.25</v>
      </c>
      <c r="U76" s="76">
        <v>0.25</v>
      </c>
      <c r="V76" s="160">
        <v>0.25</v>
      </c>
      <c r="W76" s="76">
        <v>0</v>
      </c>
      <c r="X76" s="137">
        <v>0</v>
      </c>
      <c r="Y76" s="137">
        <v>0.25</v>
      </c>
      <c r="Z76" s="137">
        <v>0.25</v>
      </c>
      <c r="AA76" s="137">
        <v>0.25</v>
      </c>
      <c r="AB76" s="137">
        <v>0.25</v>
      </c>
      <c r="AC76" s="137">
        <v>0.25</v>
      </c>
      <c r="AD76" s="164">
        <v>0.25</v>
      </c>
      <c r="AE76" s="137">
        <v>0.25</v>
      </c>
      <c r="AF76" s="137">
        <v>0.25</v>
      </c>
      <c r="AG76" s="137">
        <v>0.25</v>
      </c>
      <c r="AH76" s="137">
        <v>0.25</v>
      </c>
      <c r="AI76" s="137">
        <v>0.25</v>
      </c>
      <c r="AJ76" s="137">
        <v>0.25</v>
      </c>
      <c r="AK76" s="164">
        <v>0.25</v>
      </c>
      <c r="AL76" s="137">
        <v>0.25</v>
      </c>
      <c r="AM76" s="137">
        <v>0.25</v>
      </c>
      <c r="AN76" s="137">
        <v>0.25</v>
      </c>
      <c r="AO76" s="137">
        <v>0.25</v>
      </c>
      <c r="AP76" s="137">
        <v>0.25</v>
      </c>
      <c r="AQ76" s="137">
        <v>0</v>
      </c>
      <c r="AR76" s="164">
        <v>0</v>
      </c>
      <c r="AS76" s="141">
        <v>0</v>
      </c>
      <c r="AW76" s="31">
        <f t="shared" si="12"/>
        <v>6.5</v>
      </c>
      <c r="AX76" s="18">
        <v>86400</v>
      </c>
      <c r="AY76" s="33">
        <f t="shared" si="13"/>
        <v>561600</v>
      </c>
    </row>
    <row r="77" spans="1:51" x14ac:dyDescent="0.25">
      <c r="A77" s="29"/>
      <c r="B77" s="37"/>
      <c r="C77" s="66" t="s">
        <v>57</v>
      </c>
      <c r="D77" s="66">
        <v>0.25</v>
      </c>
      <c r="E77" s="67">
        <v>49</v>
      </c>
      <c r="F77" s="68">
        <v>86400</v>
      </c>
      <c r="G77" s="69">
        <f t="shared" si="11"/>
        <v>1058400</v>
      </c>
      <c r="H77" s="34">
        <v>482400</v>
      </c>
      <c r="I77" s="34">
        <f t="shared" si="0"/>
        <v>576000</v>
      </c>
      <c r="J77" s="18"/>
      <c r="K77" s="36"/>
      <c r="O77" s="76">
        <v>0.25</v>
      </c>
      <c r="P77" s="159">
        <v>0</v>
      </c>
      <c r="Q77" s="76">
        <v>0.25</v>
      </c>
      <c r="R77" s="76">
        <v>0.25</v>
      </c>
      <c r="S77" s="76">
        <v>0.25</v>
      </c>
      <c r="T77" s="76">
        <v>0.25</v>
      </c>
      <c r="U77" s="76">
        <v>0.25</v>
      </c>
      <c r="V77" s="160">
        <v>0.25</v>
      </c>
      <c r="W77" s="76">
        <v>0</v>
      </c>
      <c r="X77" s="137">
        <v>0</v>
      </c>
      <c r="Y77" s="137">
        <v>0.25</v>
      </c>
      <c r="Z77" s="137">
        <v>0.25</v>
      </c>
      <c r="AA77" s="137">
        <v>0.25</v>
      </c>
      <c r="AB77" s="137">
        <v>0.25</v>
      </c>
      <c r="AC77" s="137">
        <v>0.25</v>
      </c>
      <c r="AD77" s="164">
        <v>0.25</v>
      </c>
      <c r="AE77" s="137">
        <v>0.25</v>
      </c>
      <c r="AF77" s="137">
        <v>0.25</v>
      </c>
      <c r="AG77" s="137">
        <v>0.25</v>
      </c>
      <c r="AH77" s="137">
        <v>0.25</v>
      </c>
      <c r="AI77" s="137">
        <v>0.25</v>
      </c>
      <c r="AJ77" s="137">
        <v>0.25</v>
      </c>
      <c r="AK77" s="164">
        <v>0.25</v>
      </c>
      <c r="AL77" s="137">
        <v>0.25</v>
      </c>
      <c r="AM77" s="137">
        <v>0.25</v>
      </c>
      <c r="AN77" s="137">
        <v>0.25</v>
      </c>
      <c r="AO77" s="137">
        <v>0</v>
      </c>
      <c r="AP77" s="137">
        <v>0</v>
      </c>
      <c r="AQ77" s="137">
        <v>0</v>
      </c>
      <c r="AR77" s="164">
        <v>0</v>
      </c>
      <c r="AS77" s="141">
        <v>0</v>
      </c>
      <c r="AW77" s="31">
        <f t="shared" si="12"/>
        <v>5.75</v>
      </c>
      <c r="AX77" s="18">
        <v>86400</v>
      </c>
      <c r="AY77" s="33">
        <f t="shared" si="13"/>
        <v>496800</v>
      </c>
    </row>
    <row r="78" spans="1:51" x14ac:dyDescent="0.25">
      <c r="A78" s="29"/>
      <c r="B78" s="37"/>
      <c r="C78" s="66" t="s">
        <v>58</v>
      </c>
      <c r="D78" s="66">
        <v>0.25</v>
      </c>
      <c r="E78" s="67">
        <v>42</v>
      </c>
      <c r="F78" s="68">
        <v>86400</v>
      </c>
      <c r="G78" s="69">
        <f t="shared" si="11"/>
        <v>907200</v>
      </c>
      <c r="H78" s="34">
        <v>439200</v>
      </c>
      <c r="I78" s="34">
        <f t="shared" si="0"/>
        <v>468000</v>
      </c>
      <c r="J78" s="18"/>
      <c r="K78" s="36"/>
      <c r="O78" s="76">
        <v>0.25</v>
      </c>
      <c r="P78" s="159">
        <v>0</v>
      </c>
      <c r="Q78" s="76">
        <v>0</v>
      </c>
      <c r="R78" s="76">
        <v>0</v>
      </c>
      <c r="S78" s="76">
        <v>0.25</v>
      </c>
      <c r="T78" s="76">
        <v>0.25</v>
      </c>
      <c r="U78" s="76">
        <v>0.25</v>
      </c>
      <c r="V78" s="160">
        <v>0.25</v>
      </c>
      <c r="W78" s="76">
        <v>0</v>
      </c>
      <c r="X78" s="137">
        <v>0</v>
      </c>
      <c r="Y78" s="137">
        <v>0.25</v>
      </c>
      <c r="Z78" s="137">
        <v>0.25</v>
      </c>
      <c r="AA78" s="137">
        <v>0.25</v>
      </c>
      <c r="AB78" s="137">
        <v>0.25</v>
      </c>
      <c r="AC78" s="137">
        <v>0.25</v>
      </c>
      <c r="AD78" s="164">
        <v>0</v>
      </c>
      <c r="AE78" s="137">
        <v>0</v>
      </c>
      <c r="AF78" s="137">
        <v>0.25</v>
      </c>
      <c r="AG78" s="137">
        <v>0.25</v>
      </c>
      <c r="AH78" s="137">
        <v>0.25</v>
      </c>
      <c r="AI78" s="137">
        <v>0.25</v>
      </c>
      <c r="AJ78" s="137">
        <v>0.25</v>
      </c>
      <c r="AK78" s="164">
        <v>0.25</v>
      </c>
      <c r="AL78" s="137">
        <v>0.25</v>
      </c>
      <c r="AM78" s="137">
        <v>0.25</v>
      </c>
      <c r="AN78" s="137">
        <v>0</v>
      </c>
      <c r="AO78" s="137">
        <v>0</v>
      </c>
      <c r="AP78" s="137">
        <v>0</v>
      </c>
      <c r="AQ78" s="137">
        <v>0</v>
      </c>
      <c r="AR78" s="164">
        <v>0.25</v>
      </c>
      <c r="AS78" s="141">
        <v>0.25</v>
      </c>
      <c r="AW78" s="31">
        <f t="shared" si="12"/>
        <v>5</v>
      </c>
      <c r="AX78" s="18">
        <v>86400</v>
      </c>
      <c r="AY78" s="33">
        <f t="shared" si="13"/>
        <v>432000</v>
      </c>
    </row>
    <row r="79" spans="1:51" x14ac:dyDescent="0.25">
      <c r="A79" s="29"/>
      <c r="B79" s="37"/>
      <c r="C79" s="66" t="s">
        <v>59</v>
      </c>
      <c r="D79" s="66">
        <v>0.1</v>
      </c>
      <c r="E79" s="67">
        <v>53</v>
      </c>
      <c r="F79" s="68">
        <v>86400</v>
      </c>
      <c r="G79" s="69">
        <f t="shared" si="11"/>
        <v>457920.00000000006</v>
      </c>
      <c r="H79" s="34">
        <v>167040.00000000003</v>
      </c>
      <c r="I79" s="34">
        <f t="shared" si="0"/>
        <v>290880</v>
      </c>
      <c r="J79" s="18"/>
      <c r="K79" s="36"/>
      <c r="O79" s="76">
        <v>0.1</v>
      </c>
      <c r="P79" s="159">
        <v>0.1</v>
      </c>
      <c r="Q79" s="76">
        <v>0.1</v>
      </c>
      <c r="R79" s="76">
        <v>0.1</v>
      </c>
      <c r="S79" s="76">
        <v>0.1</v>
      </c>
      <c r="T79" s="76">
        <v>0.1</v>
      </c>
      <c r="U79" s="76">
        <v>0.1</v>
      </c>
      <c r="V79" s="160">
        <v>0.1</v>
      </c>
      <c r="W79" s="76">
        <v>0</v>
      </c>
      <c r="X79" s="137">
        <v>0</v>
      </c>
      <c r="Y79" s="137">
        <v>0</v>
      </c>
      <c r="Z79" s="137">
        <v>0</v>
      </c>
      <c r="AA79" s="137">
        <v>0</v>
      </c>
      <c r="AB79" s="137">
        <v>0.1</v>
      </c>
      <c r="AC79" s="137">
        <v>0.1</v>
      </c>
      <c r="AD79" s="164">
        <v>0.1</v>
      </c>
      <c r="AE79" s="137">
        <v>0.1</v>
      </c>
      <c r="AF79" s="137">
        <v>0.1</v>
      </c>
      <c r="AG79" s="137">
        <v>0.1</v>
      </c>
      <c r="AH79" s="137">
        <v>0.1</v>
      </c>
      <c r="AI79" s="137">
        <v>0.1</v>
      </c>
      <c r="AJ79" s="137">
        <v>0.1</v>
      </c>
      <c r="AK79" s="164">
        <v>0.1</v>
      </c>
      <c r="AL79" s="137">
        <v>0.1</v>
      </c>
      <c r="AM79" s="137">
        <v>0.1</v>
      </c>
      <c r="AN79" s="137">
        <v>0.1</v>
      </c>
      <c r="AO79" s="137">
        <v>0.1</v>
      </c>
      <c r="AP79" s="137">
        <v>0.1</v>
      </c>
      <c r="AQ79" s="137">
        <v>0.1</v>
      </c>
      <c r="AR79" s="164">
        <v>0</v>
      </c>
      <c r="AS79" s="141">
        <v>0</v>
      </c>
      <c r="AW79" s="31">
        <f t="shared" si="12"/>
        <v>2.4000000000000008</v>
      </c>
      <c r="AX79" s="18">
        <v>86400</v>
      </c>
      <c r="AY79" s="33">
        <f t="shared" si="13"/>
        <v>207360.00000000006</v>
      </c>
    </row>
    <row r="80" spans="1:51" x14ac:dyDescent="0.25">
      <c r="A80" s="29"/>
      <c r="B80" s="37"/>
      <c r="C80" s="66" t="s">
        <v>60</v>
      </c>
      <c r="D80" s="66">
        <v>0.2</v>
      </c>
      <c r="E80" s="67">
        <v>46</v>
      </c>
      <c r="F80" s="68">
        <v>86400</v>
      </c>
      <c r="G80" s="69">
        <f t="shared" si="11"/>
        <v>794880.00000000012</v>
      </c>
      <c r="H80" s="34">
        <v>391680.00000000006</v>
      </c>
      <c r="I80" s="34">
        <f t="shared" si="0"/>
        <v>403200.00000000006</v>
      </c>
      <c r="J80" s="18"/>
      <c r="K80" s="36"/>
      <c r="O80" s="76">
        <v>0.2</v>
      </c>
      <c r="P80" s="159">
        <v>0</v>
      </c>
      <c r="Q80" s="76">
        <v>0</v>
      </c>
      <c r="R80" s="76">
        <v>0.2</v>
      </c>
      <c r="S80" s="76">
        <v>0.2</v>
      </c>
      <c r="T80" s="76">
        <v>0.2</v>
      </c>
      <c r="U80" s="76">
        <v>0.2</v>
      </c>
      <c r="V80" s="160">
        <v>0.2</v>
      </c>
      <c r="W80" s="76">
        <v>0</v>
      </c>
      <c r="X80" s="137">
        <v>0</v>
      </c>
      <c r="Y80" s="137">
        <v>0</v>
      </c>
      <c r="Z80" s="137">
        <v>0</v>
      </c>
      <c r="AA80" s="137">
        <v>0</v>
      </c>
      <c r="AB80" s="137">
        <v>0</v>
      </c>
      <c r="AC80" s="137">
        <v>0</v>
      </c>
      <c r="AD80" s="164">
        <v>0</v>
      </c>
      <c r="AE80" s="137">
        <v>0.2</v>
      </c>
      <c r="AF80" s="137">
        <v>0.2</v>
      </c>
      <c r="AG80" s="137">
        <v>0.2</v>
      </c>
      <c r="AH80" s="137">
        <v>0.2</v>
      </c>
      <c r="AI80" s="137">
        <v>0.2</v>
      </c>
      <c r="AJ80" s="137">
        <v>0.2</v>
      </c>
      <c r="AK80" s="164">
        <v>0.2</v>
      </c>
      <c r="AL80" s="137">
        <v>0.2</v>
      </c>
      <c r="AM80" s="137">
        <v>0</v>
      </c>
      <c r="AN80" s="137">
        <v>0</v>
      </c>
      <c r="AO80" s="137">
        <v>0</v>
      </c>
      <c r="AP80" s="137">
        <v>0</v>
      </c>
      <c r="AQ80" s="137">
        <v>0</v>
      </c>
      <c r="AR80" s="164">
        <v>0</v>
      </c>
      <c r="AS80" s="141">
        <v>0</v>
      </c>
      <c r="AW80" s="31">
        <f t="shared" si="12"/>
        <v>2.8000000000000003</v>
      </c>
      <c r="AX80" s="18">
        <v>86400</v>
      </c>
      <c r="AY80" s="33">
        <f t="shared" si="13"/>
        <v>241920.00000000003</v>
      </c>
    </row>
    <row r="81" spans="1:51" x14ac:dyDescent="0.25">
      <c r="A81" s="29"/>
      <c r="B81" s="37"/>
      <c r="C81" s="66" t="s">
        <v>61</v>
      </c>
      <c r="D81" s="66">
        <v>0.25</v>
      </c>
      <c r="E81" s="67">
        <v>32</v>
      </c>
      <c r="F81" s="68">
        <v>86400</v>
      </c>
      <c r="G81" s="69">
        <f t="shared" si="11"/>
        <v>691200</v>
      </c>
      <c r="H81" s="34">
        <v>511200</v>
      </c>
      <c r="I81" s="34">
        <f t="shared" si="0"/>
        <v>180000</v>
      </c>
      <c r="J81" s="18"/>
      <c r="K81" s="36"/>
      <c r="O81" s="76">
        <v>0.25</v>
      </c>
      <c r="P81" s="159">
        <v>0</v>
      </c>
      <c r="Q81" s="76">
        <v>0</v>
      </c>
      <c r="R81" s="76">
        <v>0</v>
      </c>
      <c r="S81" s="76">
        <v>0.25</v>
      </c>
      <c r="T81" s="76">
        <v>0.25</v>
      </c>
      <c r="U81" s="76">
        <v>0.25</v>
      </c>
      <c r="V81" s="160">
        <v>0.25</v>
      </c>
      <c r="W81" s="76">
        <v>0</v>
      </c>
      <c r="X81" s="137">
        <v>0</v>
      </c>
      <c r="Y81" s="137">
        <v>0</v>
      </c>
      <c r="Z81" s="137">
        <v>0</v>
      </c>
      <c r="AA81" s="137">
        <v>0</v>
      </c>
      <c r="AB81" s="137">
        <v>0</v>
      </c>
      <c r="AC81" s="137">
        <v>0.25</v>
      </c>
      <c r="AD81" s="164">
        <v>0</v>
      </c>
      <c r="AE81" s="137">
        <v>0</v>
      </c>
      <c r="AF81" s="137">
        <v>0</v>
      </c>
      <c r="AG81" s="137">
        <v>0.25</v>
      </c>
      <c r="AH81" s="137">
        <v>0.25</v>
      </c>
      <c r="AI81" s="137">
        <v>0.25</v>
      </c>
      <c r="AJ81" s="177">
        <v>0.25</v>
      </c>
      <c r="AK81" s="137">
        <v>0.25</v>
      </c>
      <c r="AL81" s="137">
        <v>0</v>
      </c>
      <c r="AM81" s="137">
        <v>0</v>
      </c>
      <c r="AN81" s="137">
        <v>0</v>
      </c>
      <c r="AO81" s="137">
        <v>0</v>
      </c>
      <c r="AP81" s="137">
        <v>0</v>
      </c>
      <c r="AQ81" s="137">
        <v>0</v>
      </c>
      <c r="AR81" s="164">
        <v>0</v>
      </c>
      <c r="AS81" s="141">
        <v>0</v>
      </c>
      <c r="AW81" s="31">
        <f t="shared" si="12"/>
        <v>2.75</v>
      </c>
      <c r="AX81" s="18">
        <v>86400</v>
      </c>
      <c r="AY81" s="33">
        <f t="shared" si="13"/>
        <v>237600</v>
      </c>
    </row>
    <row r="82" spans="1:51" x14ac:dyDescent="0.25">
      <c r="A82" s="29"/>
      <c r="B82" s="37"/>
      <c r="C82" s="66" t="s">
        <v>62</v>
      </c>
      <c r="D82" s="66">
        <v>0.15</v>
      </c>
      <c r="E82" s="67">
        <v>41</v>
      </c>
      <c r="F82" s="68">
        <v>86400</v>
      </c>
      <c r="G82" s="69">
        <f t="shared" si="11"/>
        <v>531360</v>
      </c>
      <c r="H82" s="34">
        <v>319680</v>
      </c>
      <c r="I82" s="34">
        <f t="shared" si="0"/>
        <v>211680</v>
      </c>
      <c r="J82" s="18"/>
      <c r="K82" s="36"/>
      <c r="O82" s="76">
        <v>0.15</v>
      </c>
      <c r="P82" s="159">
        <v>0</v>
      </c>
      <c r="Q82" s="76">
        <v>0</v>
      </c>
      <c r="R82" s="76">
        <v>0.15</v>
      </c>
      <c r="S82" s="76">
        <v>0.15</v>
      </c>
      <c r="T82" s="76">
        <v>0.15</v>
      </c>
      <c r="U82" s="76">
        <v>0.15</v>
      </c>
      <c r="V82" s="160">
        <v>0.15</v>
      </c>
      <c r="W82" s="76">
        <v>0</v>
      </c>
      <c r="X82" s="137">
        <v>0</v>
      </c>
      <c r="Y82" s="137">
        <v>0</v>
      </c>
      <c r="Z82" s="137">
        <v>0</v>
      </c>
      <c r="AA82" s="137">
        <v>0</v>
      </c>
      <c r="AB82" s="137">
        <v>0</v>
      </c>
      <c r="AC82" s="137">
        <v>0</v>
      </c>
      <c r="AD82" s="164">
        <v>0</v>
      </c>
      <c r="AE82" s="137">
        <v>0</v>
      </c>
      <c r="AF82" s="137">
        <v>0</v>
      </c>
      <c r="AG82" s="137">
        <v>0</v>
      </c>
      <c r="AH82" s="137">
        <v>0.15</v>
      </c>
      <c r="AI82" s="137">
        <v>0.15</v>
      </c>
      <c r="AJ82" s="137">
        <v>0.15</v>
      </c>
      <c r="AK82" s="164">
        <v>0.15</v>
      </c>
      <c r="AL82" s="137">
        <v>0.15</v>
      </c>
      <c r="AM82" s="137">
        <v>0.15</v>
      </c>
      <c r="AN82" s="137">
        <v>0.15</v>
      </c>
      <c r="AO82" s="137">
        <v>0.15</v>
      </c>
      <c r="AP82" s="137">
        <v>0.15</v>
      </c>
      <c r="AQ82" s="137">
        <v>0.15</v>
      </c>
      <c r="AR82" s="164">
        <v>0</v>
      </c>
      <c r="AS82" s="141">
        <v>0</v>
      </c>
      <c r="AW82" s="31">
        <f t="shared" si="12"/>
        <v>2.3999999999999995</v>
      </c>
      <c r="AX82" s="18">
        <v>86400</v>
      </c>
      <c r="AY82" s="33">
        <f t="shared" si="13"/>
        <v>207359.99999999994</v>
      </c>
    </row>
    <row r="83" spans="1:51" x14ac:dyDescent="0.25">
      <c r="A83" s="29"/>
      <c r="B83" s="37"/>
      <c r="C83" s="66" t="s">
        <v>63</v>
      </c>
      <c r="D83" s="66">
        <v>0.21</v>
      </c>
      <c r="E83" s="67">
        <v>25</v>
      </c>
      <c r="F83" s="68">
        <v>86400</v>
      </c>
      <c r="G83" s="69">
        <f t="shared" si="11"/>
        <v>453600</v>
      </c>
      <c r="H83" s="34">
        <v>332639.99999999994</v>
      </c>
      <c r="I83" s="34">
        <f t="shared" si="0"/>
        <v>120960.00000000006</v>
      </c>
      <c r="J83" s="18"/>
      <c r="K83" s="36"/>
      <c r="O83" s="76">
        <v>0.21</v>
      </c>
      <c r="P83" s="159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160">
        <v>0.21</v>
      </c>
      <c r="W83" s="76">
        <v>0</v>
      </c>
      <c r="X83" s="137">
        <v>0</v>
      </c>
      <c r="Y83" s="137">
        <v>0</v>
      </c>
      <c r="Z83" s="137">
        <v>0</v>
      </c>
      <c r="AA83" s="137">
        <v>0</v>
      </c>
      <c r="AB83" s="137">
        <v>0</v>
      </c>
      <c r="AC83" s="137">
        <v>0</v>
      </c>
      <c r="AD83" s="164">
        <v>0</v>
      </c>
      <c r="AE83" s="137">
        <v>0</v>
      </c>
      <c r="AF83" s="137">
        <v>0</v>
      </c>
      <c r="AG83" s="137">
        <v>0</v>
      </c>
      <c r="AH83" s="137">
        <v>0.21</v>
      </c>
      <c r="AI83" s="137">
        <v>0.21</v>
      </c>
      <c r="AJ83" s="137">
        <v>0.21</v>
      </c>
      <c r="AK83" s="164">
        <v>0</v>
      </c>
      <c r="AL83" s="137">
        <v>0</v>
      </c>
      <c r="AM83" s="137">
        <v>0.21</v>
      </c>
      <c r="AN83" s="137">
        <v>0</v>
      </c>
      <c r="AO83" s="137">
        <v>0</v>
      </c>
      <c r="AP83" s="137">
        <v>0</v>
      </c>
      <c r="AQ83" s="137">
        <v>0</v>
      </c>
      <c r="AR83" s="164">
        <v>0</v>
      </c>
      <c r="AS83" s="141">
        <v>0</v>
      </c>
      <c r="AW83" s="31">
        <f t="shared" si="12"/>
        <v>1.26</v>
      </c>
      <c r="AX83" s="18">
        <v>86400</v>
      </c>
      <c r="AY83" s="33">
        <f t="shared" si="13"/>
        <v>108864</v>
      </c>
    </row>
    <row r="84" spans="1:51" x14ac:dyDescent="0.25">
      <c r="A84" s="29"/>
      <c r="B84" s="37"/>
      <c r="C84" s="66" t="s">
        <v>64</v>
      </c>
      <c r="D84" s="66">
        <v>0.15</v>
      </c>
      <c r="E84" s="67">
        <v>19</v>
      </c>
      <c r="F84" s="68">
        <v>86400</v>
      </c>
      <c r="G84" s="69">
        <f t="shared" si="11"/>
        <v>246240</v>
      </c>
      <c r="H84" s="34">
        <v>267839.99999999994</v>
      </c>
      <c r="I84" s="34">
        <f t="shared" si="0"/>
        <v>-21599.999999999942</v>
      </c>
      <c r="J84" s="35"/>
      <c r="K84" s="36"/>
      <c r="O84" s="76">
        <v>0.15</v>
      </c>
      <c r="P84" s="159">
        <v>0</v>
      </c>
      <c r="Q84" s="76">
        <v>0</v>
      </c>
      <c r="R84" s="76">
        <v>0.15</v>
      </c>
      <c r="S84" s="76">
        <v>0.15</v>
      </c>
      <c r="T84" s="76">
        <v>0.15</v>
      </c>
      <c r="U84" s="76">
        <v>0.15</v>
      </c>
      <c r="V84" s="160">
        <v>0.15</v>
      </c>
      <c r="W84" s="76">
        <v>0</v>
      </c>
      <c r="X84" s="137">
        <v>0</v>
      </c>
      <c r="Y84" s="137">
        <v>0</v>
      </c>
      <c r="Z84" s="137">
        <v>0</v>
      </c>
      <c r="AA84" s="137">
        <v>0</v>
      </c>
      <c r="AB84" s="137">
        <v>0</v>
      </c>
      <c r="AC84" s="137">
        <v>0</v>
      </c>
      <c r="AD84" s="164">
        <v>0</v>
      </c>
      <c r="AE84" s="137">
        <v>0</v>
      </c>
      <c r="AF84" s="137">
        <v>0.15</v>
      </c>
      <c r="AG84" s="137">
        <v>0.15</v>
      </c>
      <c r="AH84" s="137">
        <v>0.15</v>
      </c>
      <c r="AI84" s="137">
        <v>0.15</v>
      </c>
      <c r="AJ84" s="137">
        <v>0.15</v>
      </c>
      <c r="AK84" s="164">
        <v>0.15</v>
      </c>
      <c r="AL84" s="137">
        <v>0.15</v>
      </c>
      <c r="AM84" s="137">
        <v>0.15</v>
      </c>
      <c r="AN84" s="137">
        <v>0</v>
      </c>
      <c r="AO84" s="137">
        <v>0</v>
      </c>
      <c r="AP84" s="137">
        <v>0</v>
      </c>
      <c r="AQ84" s="137">
        <v>0</v>
      </c>
      <c r="AR84" s="164">
        <v>0</v>
      </c>
      <c r="AS84" s="141">
        <v>0</v>
      </c>
      <c r="AW84" s="31">
        <f t="shared" si="12"/>
        <v>2.0999999999999996</v>
      </c>
      <c r="AX84" s="18">
        <v>86400</v>
      </c>
      <c r="AY84" s="33">
        <f t="shared" si="13"/>
        <v>181439.99999999997</v>
      </c>
    </row>
    <row r="85" spans="1:51" x14ac:dyDescent="0.25">
      <c r="A85" s="29"/>
      <c r="B85" s="37"/>
      <c r="C85" s="66" t="s">
        <v>65</v>
      </c>
      <c r="D85" s="66">
        <v>0.22</v>
      </c>
      <c r="E85" s="67">
        <v>6</v>
      </c>
      <c r="F85" s="68">
        <v>86400</v>
      </c>
      <c r="G85" s="69">
        <f t="shared" si="11"/>
        <v>114048</v>
      </c>
      <c r="H85" s="34">
        <v>272448.00000000006</v>
      </c>
      <c r="I85" s="34">
        <f t="shared" si="0"/>
        <v>-158400.00000000006</v>
      </c>
      <c r="J85" s="35"/>
      <c r="K85" s="36"/>
      <c r="O85" s="76">
        <v>0.22</v>
      </c>
      <c r="P85" s="159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160">
        <v>0</v>
      </c>
      <c r="W85" s="76">
        <v>0</v>
      </c>
      <c r="X85" s="137">
        <v>0</v>
      </c>
      <c r="Y85" s="137">
        <v>0</v>
      </c>
      <c r="Z85" s="137">
        <v>0</v>
      </c>
      <c r="AA85" s="137">
        <v>0</v>
      </c>
      <c r="AB85" s="137">
        <v>0</v>
      </c>
      <c r="AC85" s="137">
        <v>0</v>
      </c>
      <c r="AD85" s="164">
        <v>0</v>
      </c>
      <c r="AE85" s="137">
        <v>0</v>
      </c>
      <c r="AF85" s="137">
        <v>0</v>
      </c>
      <c r="AG85" s="137">
        <v>0</v>
      </c>
      <c r="AH85" s="137">
        <v>0.22</v>
      </c>
      <c r="AI85" s="137">
        <v>0.22</v>
      </c>
      <c r="AJ85" s="137">
        <v>0.22</v>
      </c>
      <c r="AK85" s="164">
        <v>0.22</v>
      </c>
      <c r="AL85" s="137">
        <v>0.22</v>
      </c>
      <c r="AM85" s="137">
        <v>0.22</v>
      </c>
      <c r="AN85" s="137">
        <v>0</v>
      </c>
      <c r="AO85" s="137">
        <v>0</v>
      </c>
      <c r="AP85" s="137">
        <v>0</v>
      </c>
      <c r="AQ85" s="137">
        <v>0</v>
      </c>
      <c r="AR85" s="164">
        <v>0</v>
      </c>
      <c r="AS85" s="141">
        <v>0</v>
      </c>
      <c r="AW85" s="31">
        <f t="shared" si="12"/>
        <v>1.54</v>
      </c>
      <c r="AX85" s="18">
        <v>86400</v>
      </c>
      <c r="AY85" s="33">
        <f t="shared" si="13"/>
        <v>133056</v>
      </c>
    </row>
    <row r="86" spans="1:51" x14ac:dyDescent="0.25">
      <c r="A86" s="29"/>
      <c r="B86" s="37"/>
      <c r="C86" s="66" t="s">
        <v>66</v>
      </c>
      <c r="D86" s="66">
        <v>0.25</v>
      </c>
      <c r="E86" s="67">
        <v>26</v>
      </c>
      <c r="F86" s="68">
        <v>86400</v>
      </c>
      <c r="G86" s="69">
        <f t="shared" si="11"/>
        <v>561600</v>
      </c>
      <c r="H86" s="34">
        <v>446400</v>
      </c>
      <c r="I86" s="34">
        <f t="shared" si="0"/>
        <v>115200</v>
      </c>
      <c r="J86" s="18"/>
      <c r="K86" s="36"/>
      <c r="O86" s="76">
        <v>0.25</v>
      </c>
      <c r="P86" s="159">
        <v>0</v>
      </c>
      <c r="Q86" s="76">
        <v>0</v>
      </c>
      <c r="R86" s="76">
        <v>0</v>
      </c>
      <c r="S86" s="76">
        <v>0</v>
      </c>
      <c r="T86" s="76">
        <v>0</v>
      </c>
      <c r="U86" s="76">
        <v>0.25</v>
      </c>
      <c r="V86" s="160">
        <v>0.25</v>
      </c>
      <c r="W86" s="76">
        <v>0</v>
      </c>
      <c r="X86" s="137">
        <v>0</v>
      </c>
      <c r="Y86" s="137">
        <v>0</v>
      </c>
      <c r="Z86" s="137">
        <v>0</v>
      </c>
      <c r="AA86" s="137">
        <v>0</v>
      </c>
      <c r="AB86" s="137">
        <v>0</v>
      </c>
      <c r="AC86" s="137">
        <v>0</v>
      </c>
      <c r="AD86" s="164">
        <v>0</v>
      </c>
      <c r="AE86" s="137">
        <v>0</v>
      </c>
      <c r="AF86" s="137">
        <v>0.25</v>
      </c>
      <c r="AG86" s="137">
        <v>0.25</v>
      </c>
      <c r="AH86" s="137">
        <v>0.25</v>
      </c>
      <c r="AI86" s="137">
        <v>0.25</v>
      </c>
      <c r="AJ86" s="137">
        <v>0.25</v>
      </c>
      <c r="AK86" s="164">
        <v>0.25</v>
      </c>
      <c r="AL86" s="137">
        <v>0.25</v>
      </c>
      <c r="AM86" s="137">
        <v>0.25</v>
      </c>
      <c r="AN86" s="137">
        <v>0</v>
      </c>
      <c r="AO86" s="137">
        <v>0</v>
      </c>
      <c r="AP86" s="137">
        <v>0</v>
      </c>
      <c r="AQ86" s="137">
        <v>0</v>
      </c>
      <c r="AR86" s="164">
        <v>0</v>
      </c>
      <c r="AS86" s="141">
        <v>0</v>
      </c>
      <c r="AW86" s="31">
        <f t="shared" si="12"/>
        <v>2.75</v>
      </c>
      <c r="AX86" s="18">
        <v>86400</v>
      </c>
      <c r="AY86" s="33">
        <f t="shared" si="13"/>
        <v>237600</v>
      </c>
    </row>
    <row r="87" spans="1:51" x14ac:dyDescent="0.25">
      <c r="A87" s="29"/>
      <c r="B87" s="37"/>
      <c r="C87" s="66" t="s">
        <v>67</v>
      </c>
      <c r="D87" s="66">
        <v>0.25</v>
      </c>
      <c r="E87" s="67">
        <v>19</v>
      </c>
      <c r="F87" s="68">
        <v>86400</v>
      </c>
      <c r="G87" s="69">
        <f t="shared" si="11"/>
        <v>410400</v>
      </c>
      <c r="H87" s="34">
        <v>504000</v>
      </c>
      <c r="I87" s="34">
        <f t="shared" si="0"/>
        <v>-93600</v>
      </c>
      <c r="J87" s="35"/>
      <c r="K87" s="36"/>
      <c r="O87" s="76">
        <v>0.25</v>
      </c>
      <c r="P87" s="159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160">
        <v>0</v>
      </c>
      <c r="W87" s="76">
        <v>0</v>
      </c>
      <c r="X87" s="137">
        <v>0</v>
      </c>
      <c r="Y87" s="137">
        <v>0</v>
      </c>
      <c r="Z87" s="137">
        <v>0</v>
      </c>
      <c r="AA87" s="137">
        <v>0</v>
      </c>
      <c r="AB87" s="137">
        <v>0</v>
      </c>
      <c r="AC87" s="137">
        <v>0</v>
      </c>
      <c r="AD87" s="164">
        <v>0</v>
      </c>
      <c r="AE87" s="137">
        <v>0</v>
      </c>
      <c r="AF87" s="137">
        <v>0</v>
      </c>
      <c r="AG87" s="137">
        <v>0.25</v>
      </c>
      <c r="AH87" s="137">
        <v>0.25</v>
      </c>
      <c r="AI87" s="137">
        <v>0.25</v>
      </c>
      <c r="AJ87" s="137">
        <v>0.25</v>
      </c>
      <c r="AK87" s="164">
        <v>0.25</v>
      </c>
      <c r="AL87" s="137">
        <v>0.25</v>
      </c>
      <c r="AM87" s="137">
        <v>0.25</v>
      </c>
      <c r="AN87" s="137">
        <v>0.25</v>
      </c>
      <c r="AO87" s="137">
        <v>0</v>
      </c>
      <c r="AP87" s="137">
        <v>0</v>
      </c>
      <c r="AQ87" s="137">
        <v>0</v>
      </c>
      <c r="AR87" s="164">
        <v>0</v>
      </c>
      <c r="AS87" s="141">
        <v>0</v>
      </c>
      <c r="AW87" s="31">
        <f t="shared" si="12"/>
        <v>2.25</v>
      </c>
      <c r="AX87" s="18">
        <v>86400</v>
      </c>
      <c r="AY87" s="33">
        <f t="shared" si="13"/>
        <v>194400</v>
      </c>
    </row>
    <row r="88" spans="1:51" x14ac:dyDescent="0.25">
      <c r="A88" s="29"/>
      <c r="B88" s="37"/>
      <c r="C88" s="66" t="s">
        <v>68</v>
      </c>
      <c r="D88" s="66">
        <v>0.2</v>
      </c>
      <c r="E88" s="67">
        <v>8</v>
      </c>
      <c r="F88" s="68">
        <v>86400</v>
      </c>
      <c r="G88" s="69">
        <f t="shared" si="11"/>
        <v>138240</v>
      </c>
      <c r="H88" s="34">
        <v>357120</v>
      </c>
      <c r="I88" s="34">
        <f t="shared" si="0"/>
        <v>-218880</v>
      </c>
      <c r="J88" s="35"/>
      <c r="K88" s="36"/>
      <c r="O88" s="76">
        <v>0.2</v>
      </c>
      <c r="P88" s="159">
        <v>0</v>
      </c>
      <c r="Q88" s="76">
        <v>0</v>
      </c>
      <c r="R88" s="76">
        <v>0</v>
      </c>
      <c r="S88" s="76">
        <v>0</v>
      </c>
      <c r="T88" s="76">
        <v>0</v>
      </c>
      <c r="U88" s="76">
        <v>0</v>
      </c>
      <c r="V88" s="160">
        <v>0</v>
      </c>
      <c r="W88" s="76">
        <v>0</v>
      </c>
      <c r="X88" s="137">
        <v>0</v>
      </c>
      <c r="Y88" s="137">
        <v>0</v>
      </c>
      <c r="Z88" s="137">
        <v>0</v>
      </c>
      <c r="AA88" s="137">
        <v>0</v>
      </c>
      <c r="AB88" s="137">
        <v>0</v>
      </c>
      <c r="AC88" s="137">
        <v>0</v>
      </c>
      <c r="AD88" s="164">
        <v>0</v>
      </c>
      <c r="AE88" s="137">
        <v>0</v>
      </c>
      <c r="AF88" s="137">
        <v>0</v>
      </c>
      <c r="AG88" s="137">
        <v>0</v>
      </c>
      <c r="AH88" s="137">
        <v>0.2</v>
      </c>
      <c r="AI88" s="137">
        <v>0.2</v>
      </c>
      <c r="AJ88" s="137">
        <v>0.2</v>
      </c>
      <c r="AK88" s="164">
        <v>0.2</v>
      </c>
      <c r="AL88" s="137">
        <v>0.2</v>
      </c>
      <c r="AM88" s="137">
        <v>0.2</v>
      </c>
      <c r="AN88" s="137">
        <v>0</v>
      </c>
      <c r="AO88" s="137">
        <v>0</v>
      </c>
      <c r="AP88" s="137">
        <v>0</v>
      </c>
      <c r="AQ88" s="137">
        <v>0</v>
      </c>
      <c r="AR88" s="164">
        <v>0</v>
      </c>
      <c r="AS88" s="141">
        <v>0</v>
      </c>
      <c r="AW88" s="31">
        <f t="shared" si="12"/>
        <v>1.4</v>
      </c>
      <c r="AX88" s="18">
        <v>86400</v>
      </c>
      <c r="AY88" s="33">
        <f t="shared" si="13"/>
        <v>120959.99999999999</v>
      </c>
    </row>
    <row r="89" spans="1:51" x14ac:dyDescent="0.25">
      <c r="A89" s="29"/>
      <c r="B89" s="37"/>
      <c r="C89" s="419" t="s">
        <v>69</v>
      </c>
      <c r="D89" s="66">
        <v>0.25</v>
      </c>
      <c r="E89" s="67">
        <v>40</v>
      </c>
      <c r="F89" s="68">
        <v>86400</v>
      </c>
      <c r="G89" s="69">
        <f t="shared" si="11"/>
        <v>864000</v>
      </c>
      <c r="H89" s="34">
        <v>417600</v>
      </c>
      <c r="I89" s="34">
        <f t="shared" si="0"/>
        <v>446400</v>
      </c>
      <c r="J89" s="18"/>
      <c r="K89" s="36"/>
      <c r="O89" s="160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160">
        <v>0</v>
      </c>
      <c r="W89" s="76">
        <v>0</v>
      </c>
      <c r="X89" s="137">
        <v>0</v>
      </c>
      <c r="Y89" s="137">
        <v>0</v>
      </c>
      <c r="Z89" s="137">
        <v>0</v>
      </c>
      <c r="AA89" s="137">
        <v>0</v>
      </c>
      <c r="AB89" s="137">
        <v>0</v>
      </c>
      <c r="AC89" s="137">
        <v>0</v>
      </c>
      <c r="AD89" s="164">
        <v>0</v>
      </c>
      <c r="AE89" s="137">
        <v>0</v>
      </c>
      <c r="AF89" s="137">
        <v>0</v>
      </c>
      <c r="AG89" s="137">
        <v>0</v>
      </c>
      <c r="AH89" s="137">
        <v>0.25</v>
      </c>
      <c r="AI89" s="137">
        <v>0.25</v>
      </c>
      <c r="AJ89" s="137">
        <v>0.25</v>
      </c>
      <c r="AK89" s="164">
        <v>0</v>
      </c>
      <c r="AL89" s="137">
        <v>0</v>
      </c>
      <c r="AM89" s="137">
        <v>0</v>
      </c>
      <c r="AN89" s="137">
        <v>0</v>
      </c>
      <c r="AO89" s="137">
        <v>0</v>
      </c>
      <c r="AP89" s="137">
        <v>0</v>
      </c>
      <c r="AQ89" s="137">
        <v>0</v>
      </c>
      <c r="AR89" s="164">
        <v>0</v>
      </c>
      <c r="AS89" s="141">
        <v>0</v>
      </c>
      <c r="AW89" s="31">
        <f t="shared" si="12"/>
        <v>0.75</v>
      </c>
      <c r="AX89" s="18">
        <v>86400</v>
      </c>
      <c r="AY89" s="33">
        <f t="shared" si="13"/>
        <v>64800</v>
      </c>
    </row>
    <row r="90" spans="1:51" x14ac:dyDescent="0.25">
      <c r="A90" s="29"/>
      <c r="B90" s="30"/>
      <c r="C90" s="66" t="s">
        <v>70</v>
      </c>
      <c r="D90" s="66">
        <v>0.15</v>
      </c>
      <c r="E90" s="67">
        <v>26</v>
      </c>
      <c r="F90" s="68">
        <v>86400</v>
      </c>
      <c r="G90" s="69">
        <f t="shared" si="11"/>
        <v>336960</v>
      </c>
      <c r="H90" s="34">
        <v>90720</v>
      </c>
      <c r="I90" s="34">
        <f t="shared" si="0"/>
        <v>246240</v>
      </c>
      <c r="J90" s="18"/>
      <c r="K90" s="36"/>
      <c r="O90" s="76">
        <v>0.13</v>
      </c>
      <c r="P90" s="159">
        <v>7.0000000000000007E-2</v>
      </c>
      <c r="Q90" s="76">
        <v>7.0000000000000007E-2</v>
      </c>
      <c r="R90" s="76">
        <v>7.0000000000000007E-2</v>
      </c>
      <c r="S90" s="76">
        <v>7.0000000000000007E-2</v>
      </c>
      <c r="T90" s="76">
        <v>7.0000000000000007E-2</v>
      </c>
      <c r="U90" s="76">
        <v>7.0000000000000007E-2</v>
      </c>
      <c r="V90" s="160">
        <v>7.0000000000000007E-2</v>
      </c>
      <c r="W90" s="76">
        <v>0.12</v>
      </c>
      <c r="X90" s="137">
        <v>0.12</v>
      </c>
      <c r="Y90" s="137">
        <v>0.12</v>
      </c>
      <c r="Z90" s="137">
        <v>0.12</v>
      </c>
      <c r="AA90" s="137">
        <v>0.12</v>
      </c>
      <c r="AB90" s="137">
        <v>0.12</v>
      </c>
      <c r="AC90" s="137">
        <v>0.12</v>
      </c>
      <c r="AD90" s="164">
        <v>0.17</v>
      </c>
      <c r="AE90" s="137">
        <v>0.17</v>
      </c>
      <c r="AF90" s="137">
        <v>0.17</v>
      </c>
      <c r="AG90" s="137">
        <v>0.17</v>
      </c>
      <c r="AH90" s="137">
        <v>0.17</v>
      </c>
      <c r="AI90" s="137">
        <v>0.17</v>
      </c>
      <c r="AJ90" s="137">
        <v>0.17</v>
      </c>
      <c r="AK90" s="164">
        <v>0.09</v>
      </c>
      <c r="AL90" s="137">
        <v>0.09</v>
      </c>
      <c r="AM90" s="137">
        <v>0.09</v>
      </c>
      <c r="AN90" s="137">
        <v>0.09</v>
      </c>
      <c r="AO90" s="137">
        <v>0.09</v>
      </c>
      <c r="AP90" s="137">
        <v>0.09</v>
      </c>
      <c r="AQ90" s="137">
        <v>0.09</v>
      </c>
      <c r="AR90" s="164">
        <v>0.06</v>
      </c>
      <c r="AS90" s="141">
        <v>0.06</v>
      </c>
      <c r="AW90" s="31">
        <f t="shared" si="12"/>
        <v>3.399999999999999</v>
      </c>
      <c r="AX90" s="18">
        <v>86400</v>
      </c>
      <c r="AY90" s="33">
        <f t="shared" si="13"/>
        <v>293759.99999999994</v>
      </c>
    </row>
    <row r="91" spans="1:51" x14ac:dyDescent="0.25">
      <c r="A91" s="29"/>
      <c r="B91" s="30"/>
      <c r="C91" s="66" t="s">
        <v>71</v>
      </c>
      <c r="D91" s="66">
        <v>0.14000000000000001</v>
      </c>
      <c r="E91" s="67">
        <v>8</v>
      </c>
      <c r="F91" s="68">
        <v>86400</v>
      </c>
      <c r="G91" s="69">
        <f t="shared" si="11"/>
        <v>96768.000000000015</v>
      </c>
      <c r="H91" s="34">
        <v>120960</v>
      </c>
      <c r="I91" s="34">
        <f t="shared" si="0"/>
        <v>-24191.999999999985</v>
      </c>
      <c r="J91" s="35"/>
      <c r="K91" s="36"/>
      <c r="O91" s="76">
        <v>0.06</v>
      </c>
      <c r="P91" s="159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160">
        <v>0</v>
      </c>
      <c r="W91" s="76">
        <v>0</v>
      </c>
      <c r="X91" s="137">
        <v>0</v>
      </c>
      <c r="Y91" s="137">
        <v>0</v>
      </c>
      <c r="Z91" s="137">
        <v>0</v>
      </c>
      <c r="AA91" s="137">
        <v>0</v>
      </c>
      <c r="AB91" s="137">
        <v>0</v>
      </c>
      <c r="AC91" s="137">
        <v>0</v>
      </c>
      <c r="AD91" s="164">
        <v>0.05</v>
      </c>
      <c r="AE91" s="137">
        <v>0.05</v>
      </c>
      <c r="AF91" s="137">
        <v>0.05</v>
      </c>
      <c r="AG91" s="137">
        <v>0.05</v>
      </c>
      <c r="AH91" s="137">
        <v>0.05</v>
      </c>
      <c r="AI91" s="137">
        <v>0.05</v>
      </c>
      <c r="AJ91" s="137">
        <v>0.05</v>
      </c>
      <c r="AK91" s="164">
        <v>0</v>
      </c>
      <c r="AL91" s="137">
        <v>0</v>
      </c>
      <c r="AM91" s="137">
        <v>0</v>
      </c>
      <c r="AN91" s="137">
        <v>0</v>
      </c>
      <c r="AO91" s="137">
        <v>0</v>
      </c>
      <c r="AP91" s="137">
        <v>0</v>
      </c>
      <c r="AQ91" s="137">
        <v>0</v>
      </c>
      <c r="AR91" s="164">
        <v>0</v>
      </c>
      <c r="AS91" s="141">
        <v>0</v>
      </c>
      <c r="AW91" s="31">
        <f t="shared" si="12"/>
        <v>0.41</v>
      </c>
      <c r="AX91" s="18">
        <v>86400</v>
      </c>
      <c r="AY91" s="33">
        <f t="shared" si="13"/>
        <v>35424</v>
      </c>
    </row>
    <row r="92" spans="1:51" x14ac:dyDescent="0.25">
      <c r="A92" s="29"/>
      <c r="B92" s="30"/>
      <c r="C92" s="66" t="s">
        <v>72</v>
      </c>
      <c r="D92" s="66">
        <v>0.1</v>
      </c>
      <c r="E92" s="67">
        <v>89</v>
      </c>
      <c r="F92" s="68">
        <v>86400</v>
      </c>
      <c r="G92" s="69">
        <f t="shared" si="11"/>
        <v>768960</v>
      </c>
      <c r="H92" s="34">
        <v>296640.00000000006</v>
      </c>
      <c r="I92" s="34">
        <f t="shared" si="0"/>
        <v>472319.99999999994</v>
      </c>
      <c r="J92" s="18"/>
      <c r="K92" s="36"/>
      <c r="O92" s="76">
        <v>0.15</v>
      </c>
      <c r="P92" s="159">
        <v>0.3</v>
      </c>
      <c r="Q92" s="76">
        <v>0.3</v>
      </c>
      <c r="R92" s="76">
        <v>0.3</v>
      </c>
      <c r="S92" s="76">
        <v>0.3</v>
      </c>
      <c r="T92" s="76">
        <v>0.3</v>
      </c>
      <c r="U92" s="76">
        <v>0.3</v>
      </c>
      <c r="V92" s="160">
        <v>0.3</v>
      </c>
      <c r="W92" s="76">
        <v>0.12</v>
      </c>
      <c r="X92" s="137">
        <v>0.12</v>
      </c>
      <c r="Y92" s="137">
        <v>0.12</v>
      </c>
      <c r="Z92" s="137">
        <v>0.12</v>
      </c>
      <c r="AA92" s="137">
        <v>0.12</v>
      </c>
      <c r="AB92" s="137">
        <v>0.12</v>
      </c>
      <c r="AC92" s="137">
        <v>0.12</v>
      </c>
      <c r="AD92" s="164">
        <v>0.15</v>
      </c>
      <c r="AE92" s="137">
        <v>0.15</v>
      </c>
      <c r="AF92" s="137">
        <v>0.15</v>
      </c>
      <c r="AG92" s="137">
        <v>0.15</v>
      </c>
      <c r="AH92" s="137">
        <v>0.15</v>
      </c>
      <c r="AI92" s="137">
        <v>0.15</v>
      </c>
      <c r="AJ92" s="137">
        <v>0.15</v>
      </c>
      <c r="AK92" s="164">
        <v>0.12</v>
      </c>
      <c r="AL92" s="137">
        <v>0.12</v>
      </c>
      <c r="AM92" s="137">
        <v>0.12</v>
      </c>
      <c r="AN92" s="137">
        <v>0.12</v>
      </c>
      <c r="AO92" s="137">
        <v>0.12</v>
      </c>
      <c r="AP92" s="137">
        <v>0.12</v>
      </c>
      <c r="AQ92" s="137">
        <v>0.12</v>
      </c>
      <c r="AR92" s="164">
        <v>0.18</v>
      </c>
      <c r="AS92" s="141">
        <v>0.18</v>
      </c>
      <c r="AW92" s="31">
        <f t="shared" si="12"/>
        <v>5.3400000000000007</v>
      </c>
      <c r="AX92" s="18">
        <v>86400</v>
      </c>
      <c r="AY92" s="33">
        <f t="shared" si="13"/>
        <v>461376.00000000006</v>
      </c>
    </row>
    <row r="93" spans="1:51" x14ac:dyDescent="0.25">
      <c r="A93" s="29"/>
      <c r="B93" s="37"/>
      <c r="C93" s="18"/>
      <c r="D93" s="31"/>
      <c r="E93" s="18"/>
      <c r="F93" s="18"/>
      <c r="G93" s="70">
        <f>SUM(G57:G92)+G13+G14+G16+G17+G24+G25</f>
        <v>40507776</v>
      </c>
      <c r="H93" s="34"/>
      <c r="I93" s="34"/>
      <c r="J93" s="18"/>
      <c r="K93" s="36"/>
      <c r="L93" s="71">
        <v>43252</v>
      </c>
      <c r="M93" s="71">
        <v>43262</v>
      </c>
      <c r="N93" s="71"/>
      <c r="O93" s="76"/>
      <c r="P93" s="159"/>
      <c r="Q93" s="76"/>
      <c r="R93" s="76"/>
      <c r="S93" s="76"/>
      <c r="T93" s="76"/>
      <c r="U93" s="76"/>
      <c r="V93" s="160"/>
      <c r="W93" s="76"/>
      <c r="X93" s="76"/>
      <c r="Y93" s="76"/>
      <c r="Z93" s="137"/>
      <c r="AA93" s="137"/>
      <c r="AB93" s="137"/>
      <c r="AC93" s="137"/>
      <c r="AD93" s="164"/>
      <c r="AE93" s="137"/>
      <c r="AF93" s="137"/>
      <c r="AG93" s="137"/>
      <c r="AH93" s="137"/>
      <c r="AI93" s="137"/>
      <c r="AJ93" s="137"/>
      <c r="AK93" s="164"/>
      <c r="AL93" s="137"/>
      <c r="AM93" s="137"/>
      <c r="AN93" s="137"/>
      <c r="AO93" s="137"/>
      <c r="AP93" s="137"/>
      <c r="AQ93" s="137"/>
      <c r="AR93" s="164"/>
      <c r="AS93" s="141"/>
      <c r="AW93" s="31"/>
    </row>
    <row r="94" spans="1:51" x14ac:dyDescent="0.25">
      <c r="A94" s="29"/>
      <c r="B94" s="37"/>
      <c r="C94" s="420" t="s">
        <v>73</v>
      </c>
      <c r="D94" s="73"/>
      <c r="E94" s="74">
        <v>89</v>
      </c>
      <c r="F94" s="72">
        <v>86400</v>
      </c>
      <c r="G94" s="75">
        <f>D94*E94*F94</f>
        <v>0</v>
      </c>
      <c r="H94" s="34">
        <v>0</v>
      </c>
      <c r="I94" s="34">
        <f t="shared" si="0"/>
        <v>0</v>
      </c>
      <c r="J94" s="18"/>
      <c r="K94" s="36"/>
      <c r="L94" s="76">
        <v>0</v>
      </c>
      <c r="M94" s="76">
        <v>0</v>
      </c>
      <c r="N94" s="76"/>
      <c r="O94" s="76">
        <v>0</v>
      </c>
      <c r="P94" s="159">
        <v>0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160">
        <v>0</v>
      </c>
      <c r="W94" s="76">
        <v>0</v>
      </c>
      <c r="X94" s="76">
        <v>0</v>
      </c>
      <c r="Y94" s="76">
        <v>0</v>
      </c>
      <c r="Z94" s="137">
        <v>0</v>
      </c>
      <c r="AA94" s="137">
        <v>0</v>
      </c>
      <c r="AB94" s="137">
        <v>0</v>
      </c>
      <c r="AC94" s="137">
        <v>0</v>
      </c>
      <c r="AD94" s="164">
        <v>0</v>
      </c>
      <c r="AE94" s="137">
        <v>0</v>
      </c>
      <c r="AF94" s="137">
        <v>0</v>
      </c>
      <c r="AG94" s="137">
        <v>0</v>
      </c>
      <c r="AH94" s="137">
        <v>0</v>
      </c>
      <c r="AI94" s="137">
        <v>0</v>
      </c>
      <c r="AJ94" s="137">
        <v>0</v>
      </c>
      <c r="AK94" s="164">
        <v>0</v>
      </c>
      <c r="AL94" s="137">
        <v>0</v>
      </c>
      <c r="AM94" s="137">
        <v>0</v>
      </c>
      <c r="AN94" s="137">
        <v>0</v>
      </c>
      <c r="AO94" s="137">
        <v>0</v>
      </c>
      <c r="AP94" s="137">
        <v>0</v>
      </c>
      <c r="AQ94" s="137">
        <v>0</v>
      </c>
      <c r="AR94" s="164">
        <v>0</v>
      </c>
      <c r="AS94" s="141">
        <v>0</v>
      </c>
      <c r="AW94" s="31">
        <f t="shared" si="12"/>
        <v>0</v>
      </c>
      <c r="AX94" s="18">
        <v>86400</v>
      </c>
      <c r="AY94" s="33">
        <f t="shared" si="13"/>
        <v>0</v>
      </c>
    </row>
    <row r="95" spans="1:51" x14ac:dyDescent="0.25">
      <c r="A95" s="29"/>
      <c r="B95" s="37"/>
      <c r="C95" s="420" t="s">
        <v>74</v>
      </c>
      <c r="D95" s="73"/>
      <c r="E95" s="74">
        <v>89</v>
      </c>
      <c r="F95" s="72">
        <v>86400</v>
      </c>
      <c r="G95" s="75">
        <f t="shared" ref="G95:G148" si="14">D95*E95*F95</f>
        <v>0</v>
      </c>
      <c r="H95" s="34">
        <v>0</v>
      </c>
      <c r="I95" s="34">
        <f t="shared" ref="I95:I156" si="15">G95-H95</f>
        <v>0</v>
      </c>
      <c r="J95" s="18"/>
      <c r="K95" s="36"/>
      <c r="L95" s="76">
        <v>0</v>
      </c>
      <c r="M95" s="76">
        <v>0</v>
      </c>
      <c r="N95" s="76"/>
      <c r="O95" s="76">
        <v>0</v>
      </c>
      <c r="P95" s="159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160">
        <v>0</v>
      </c>
      <c r="W95" s="76">
        <v>0</v>
      </c>
      <c r="X95" s="76">
        <v>0</v>
      </c>
      <c r="Y95" s="76">
        <v>0</v>
      </c>
      <c r="Z95" s="137">
        <v>0</v>
      </c>
      <c r="AA95" s="137">
        <v>0</v>
      </c>
      <c r="AB95" s="137">
        <v>0</v>
      </c>
      <c r="AC95" s="137">
        <v>0</v>
      </c>
      <c r="AD95" s="164">
        <v>0</v>
      </c>
      <c r="AE95" s="137">
        <v>0</v>
      </c>
      <c r="AF95" s="137">
        <v>0</v>
      </c>
      <c r="AG95" s="137">
        <v>0</v>
      </c>
      <c r="AH95" s="137">
        <v>0</v>
      </c>
      <c r="AI95" s="137">
        <v>0</v>
      </c>
      <c r="AJ95" s="137">
        <v>0</v>
      </c>
      <c r="AK95" s="164">
        <v>0</v>
      </c>
      <c r="AL95" s="137">
        <v>0</v>
      </c>
      <c r="AM95" s="137">
        <v>0</v>
      </c>
      <c r="AN95" s="137">
        <v>0</v>
      </c>
      <c r="AO95" s="137">
        <v>0</v>
      </c>
      <c r="AP95" s="137">
        <v>0</v>
      </c>
      <c r="AQ95" s="137">
        <v>0</v>
      </c>
      <c r="AR95" s="164">
        <v>0</v>
      </c>
      <c r="AS95" s="141">
        <v>0</v>
      </c>
      <c r="AW95" s="31">
        <f t="shared" si="12"/>
        <v>0</v>
      </c>
      <c r="AX95" s="18">
        <v>86400</v>
      </c>
      <c r="AY95" s="33">
        <f t="shared" si="13"/>
        <v>0</v>
      </c>
    </row>
    <row r="96" spans="1:51" x14ac:dyDescent="0.25">
      <c r="A96" s="29"/>
      <c r="B96" s="37"/>
      <c r="C96" s="420" t="s">
        <v>75</v>
      </c>
      <c r="D96" s="73"/>
      <c r="E96" s="74">
        <v>89</v>
      </c>
      <c r="F96" s="72">
        <v>86400</v>
      </c>
      <c r="G96" s="75">
        <f t="shared" si="14"/>
        <v>0</v>
      </c>
      <c r="H96" s="34">
        <v>553727.99999999988</v>
      </c>
      <c r="I96" s="34">
        <f t="shared" si="15"/>
        <v>-553727.99999999988</v>
      </c>
      <c r="J96" s="18"/>
      <c r="K96" s="36"/>
      <c r="L96" s="76">
        <v>0.18</v>
      </c>
      <c r="M96" s="76">
        <v>0.18</v>
      </c>
      <c r="N96" s="76"/>
      <c r="O96" s="76">
        <v>0.15</v>
      </c>
      <c r="P96" s="159">
        <v>0.15</v>
      </c>
      <c r="Q96" s="76">
        <v>0.15</v>
      </c>
      <c r="R96" s="76">
        <v>0.15</v>
      </c>
      <c r="S96" s="76">
        <v>0.15</v>
      </c>
      <c r="T96" s="76">
        <v>0.15</v>
      </c>
      <c r="U96" s="76">
        <v>0.15</v>
      </c>
      <c r="V96" s="160">
        <v>0.15</v>
      </c>
      <c r="W96" s="76">
        <v>0.15</v>
      </c>
      <c r="X96" s="76">
        <v>0.15</v>
      </c>
      <c r="Y96" s="76">
        <v>0.15</v>
      </c>
      <c r="Z96" s="76">
        <v>0.15</v>
      </c>
      <c r="AA96" s="76">
        <v>0.15</v>
      </c>
      <c r="AB96" s="76">
        <v>0.15</v>
      </c>
      <c r="AC96" s="76">
        <v>0.15</v>
      </c>
      <c r="AD96" s="164">
        <v>0.12</v>
      </c>
      <c r="AE96" s="137">
        <v>0.12</v>
      </c>
      <c r="AF96" s="137">
        <v>0.12</v>
      </c>
      <c r="AG96" s="137">
        <v>0.12</v>
      </c>
      <c r="AH96" s="137">
        <v>0.12</v>
      </c>
      <c r="AI96" s="137">
        <v>0.12</v>
      </c>
      <c r="AJ96" s="137">
        <v>0.12</v>
      </c>
      <c r="AK96" s="164">
        <v>0.115</v>
      </c>
      <c r="AL96" s="137">
        <v>0.115</v>
      </c>
      <c r="AM96" s="137">
        <v>0.115</v>
      </c>
      <c r="AN96" s="137">
        <v>0.115</v>
      </c>
      <c r="AO96" s="137">
        <v>0.115</v>
      </c>
      <c r="AP96" s="137">
        <v>0.115</v>
      </c>
      <c r="AQ96" s="137">
        <v>0.115</v>
      </c>
      <c r="AR96" s="164">
        <v>0.115</v>
      </c>
      <c r="AS96" s="141">
        <v>0.115</v>
      </c>
      <c r="AW96" s="31">
        <f t="shared" si="12"/>
        <v>4.1250000000000018</v>
      </c>
      <c r="AX96" s="18">
        <v>86400</v>
      </c>
      <c r="AY96" s="33">
        <f t="shared" si="13"/>
        <v>356400.00000000017</v>
      </c>
    </row>
    <row r="97" spans="1:51" x14ac:dyDescent="0.25">
      <c r="A97" s="29"/>
      <c r="B97" s="37"/>
      <c r="C97" s="420" t="s">
        <v>76</v>
      </c>
      <c r="D97" s="73"/>
      <c r="E97" s="74">
        <v>89</v>
      </c>
      <c r="F97" s="72">
        <v>86400</v>
      </c>
      <c r="G97" s="75">
        <f t="shared" si="14"/>
        <v>0</v>
      </c>
      <c r="H97" s="34">
        <v>444960</v>
      </c>
      <c r="I97" s="34">
        <f t="shared" si="15"/>
        <v>-444960</v>
      </c>
      <c r="J97" s="18"/>
      <c r="K97" s="36"/>
      <c r="L97" s="76">
        <v>0.15</v>
      </c>
      <c r="M97" s="76">
        <v>0.15</v>
      </c>
      <c r="N97" s="76"/>
      <c r="O97" s="76">
        <v>0.2</v>
      </c>
      <c r="P97" s="159">
        <v>0.2</v>
      </c>
      <c r="Q97" s="76">
        <v>0.2</v>
      </c>
      <c r="R97" s="76">
        <v>0.2</v>
      </c>
      <c r="S97" s="76">
        <v>0.2</v>
      </c>
      <c r="T97" s="76">
        <v>0.2</v>
      </c>
      <c r="U97" s="76">
        <v>0.2</v>
      </c>
      <c r="V97" s="160">
        <v>0.2</v>
      </c>
      <c r="W97" s="76">
        <v>0.2</v>
      </c>
      <c r="X97" s="76">
        <v>0.2</v>
      </c>
      <c r="Y97" s="76">
        <v>0.2</v>
      </c>
      <c r="Z97" s="137">
        <v>0.2</v>
      </c>
      <c r="AA97" s="137">
        <v>0.2</v>
      </c>
      <c r="AB97" s="137">
        <v>0.2</v>
      </c>
      <c r="AC97" s="137">
        <v>0.2</v>
      </c>
      <c r="AD97" s="164">
        <v>0.15</v>
      </c>
      <c r="AE97" s="137">
        <v>0.15</v>
      </c>
      <c r="AF97" s="137">
        <v>0.15</v>
      </c>
      <c r="AG97" s="137">
        <v>0.15</v>
      </c>
      <c r="AH97" s="137">
        <v>0.15</v>
      </c>
      <c r="AI97" s="137">
        <v>0.15</v>
      </c>
      <c r="AJ97" s="137">
        <v>0.15</v>
      </c>
      <c r="AK97" s="164">
        <v>0.14499999999999999</v>
      </c>
      <c r="AL97" s="137">
        <v>0.14499999999999999</v>
      </c>
      <c r="AM97" s="137">
        <v>0.14499999999999999</v>
      </c>
      <c r="AN97" s="137">
        <v>0.14499999999999999</v>
      </c>
      <c r="AO97" s="137">
        <v>0.14499999999999999</v>
      </c>
      <c r="AP97" s="137">
        <v>0.14499999999999999</v>
      </c>
      <c r="AQ97" s="137">
        <v>0.14499999999999999</v>
      </c>
      <c r="AR97" s="164">
        <v>0.1</v>
      </c>
      <c r="AS97" s="141">
        <v>0.1</v>
      </c>
      <c r="AW97" s="31">
        <f t="shared" si="12"/>
        <v>5.2649999999999961</v>
      </c>
      <c r="AX97" s="18">
        <v>86400</v>
      </c>
      <c r="AY97" s="33">
        <f t="shared" si="13"/>
        <v>454895.99999999965</v>
      </c>
    </row>
    <row r="98" spans="1:51" x14ac:dyDescent="0.25">
      <c r="A98" s="29"/>
      <c r="B98" s="37"/>
      <c r="C98" s="420" t="s">
        <v>77</v>
      </c>
      <c r="D98" s="73"/>
      <c r="E98" s="74">
        <v>89</v>
      </c>
      <c r="F98" s="72">
        <v>86400</v>
      </c>
      <c r="G98" s="75">
        <f t="shared" si="14"/>
        <v>0</v>
      </c>
      <c r="H98" s="34">
        <v>355968</v>
      </c>
      <c r="I98" s="34">
        <f t="shared" si="15"/>
        <v>-355968</v>
      </c>
      <c r="J98" s="18"/>
      <c r="K98" s="36"/>
      <c r="L98" s="76">
        <v>0.12</v>
      </c>
      <c r="M98" s="76">
        <v>0.12</v>
      </c>
      <c r="N98" s="76"/>
      <c r="O98" s="76">
        <v>0.1</v>
      </c>
      <c r="P98" s="159">
        <v>0.1</v>
      </c>
      <c r="Q98" s="76">
        <v>0.1</v>
      </c>
      <c r="R98" s="76">
        <v>0.1</v>
      </c>
      <c r="S98" s="76">
        <v>0.1</v>
      </c>
      <c r="T98" s="76">
        <v>0.1</v>
      </c>
      <c r="U98" s="76">
        <v>0.1</v>
      </c>
      <c r="V98" s="160">
        <v>0.1</v>
      </c>
      <c r="W98" s="76">
        <v>0.1</v>
      </c>
      <c r="X98" s="76">
        <v>0.1</v>
      </c>
      <c r="Y98" s="76">
        <v>0.1</v>
      </c>
      <c r="Z98" s="137">
        <v>0.1</v>
      </c>
      <c r="AA98" s="137">
        <v>0.1</v>
      </c>
      <c r="AB98" s="137">
        <v>0.1</v>
      </c>
      <c r="AC98" s="137">
        <v>0.1</v>
      </c>
      <c r="AD98" s="164">
        <v>0.08</v>
      </c>
      <c r="AE98" s="137">
        <v>0.08</v>
      </c>
      <c r="AF98" s="137">
        <v>0.08</v>
      </c>
      <c r="AG98" s="137">
        <v>0.08</v>
      </c>
      <c r="AH98" s="137">
        <v>0.08</v>
      </c>
      <c r="AI98" s="137">
        <v>0.08</v>
      </c>
      <c r="AJ98" s="137">
        <v>0.08</v>
      </c>
      <c r="AK98" s="164">
        <v>7.4999999999999997E-2</v>
      </c>
      <c r="AL98" s="137">
        <v>7.4999999999999997E-2</v>
      </c>
      <c r="AM98" s="137">
        <v>7.4999999999999997E-2</v>
      </c>
      <c r="AN98" s="137">
        <v>7.4999999999999997E-2</v>
      </c>
      <c r="AO98" s="137">
        <v>7.4999999999999997E-2</v>
      </c>
      <c r="AP98" s="137">
        <v>7.4999999999999997E-2</v>
      </c>
      <c r="AQ98" s="137">
        <v>7.4999999999999997E-2</v>
      </c>
      <c r="AR98" s="164">
        <v>7.4999999999999997E-2</v>
      </c>
      <c r="AS98" s="141">
        <v>7.4999999999999997E-2</v>
      </c>
      <c r="AW98" s="31">
        <f t="shared" si="12"/>
        <v>2.7350000000000021</v>
      </c>
      <c r="AX98" s="18">
        <v>86400</v>
      </c>
      <c r="AY98" s="33">
        <f t="shared" si="13"/>
        <v>236304.00000000017</v>
      </c>
    </row>
    <row r="99" spans="1:51" x14ac:dyDescent="0.25">
      <c r="A99" s="29"/>
      <c r="B99" s="37"/>
      <c r="C99" s="420" t="s">
        <v>78</v>
      </c>
      <c r="D99" s="73"/>
      <c r="E99" s="74">
        <v>89</v>
      </c>
      <c r="F99" s="72">
        <v>86400</v>
      </c>
      <c r="G99" s="75">
        <f t="shared" si="14"/>
        <v>0</v>
      </c>
      <c r="H99" s="34">
        <v>533951.99999999988</v>
      </c>
      <c r="I99" s="34">
        <f t="shared" si="15"/>
        <v>-533951.99999999988</v>
      </c>
      <c r="J99" s="18"/>
      <c r="K99" s="36"/>
      <c r="L99" s="76">
        <v>0.18</v>
      </c>
      <c r="M99" s="76">
        <v>0.18</v>
      </c>
      <c r="N99" s="76"/>
      <c r="O99" s="76">
        <v>0.2</v>
      </c>
      <c r="P99" s="159">
        <v>0.2</v>
      </c>
      <c r="Q99" s="76">
        <v>0.2</v>
      </c>
      <c r="R99" s="76">
        <v>0.2</v>
      </c>
      <c r="S99" s="76">
        <v>0.2</v>
      </c>
      <c r="T99" s="76">
        <v>0.2</v>
      </c>
      <c r="U99" s="76">
        <v>0.2</v>
      </c>
      <c r="V99" s="160">
        <v>0.2</v>
      </c>
      <c r="W99" s="76">
        <v>0.2</v>
      </c>
      <c r="X99" s="76">
        <v>0.2</v>
      </c>
      <c r="Y99" s="76">
        <v>0.2</v>
      </c>
      <c r="Z99" s="137">
        <v>0.2</v>
      </c>
      <c r="AA99" s="137">
        <v>0.2</v>
      </c>
      <c r="AB99" s="137">
        <v>0.2</v>
      </c>
      <c r="AC99" s="137">
        <v>0.2</v>
      </c>
      <c r="AD99" s="164">
        <v>0.17</v>
      </c>
      <c r="AE99" s="137">
        <v>0.17</v>
      </c>
      <c r="AF99" s="137">
        <v>0.17</v>
      </c>
      <c r="AG99" s="137">
        <v>0.17</v>
      </c>
      <c r="AH99" s="137">
        <v>0.17</v>
      </c>
      <c r="AI99" s="137">
        <v>0.17</v>
      </c>
      <c r="AJ99" s="137">
        <v>0.17</v>
      </c>
      <c r="AK99" s="164">
        <v>0.16500000000000001</v>
      </c>
      <c r="AL99" s="137">
        <v>0.16500000000000001</v>
      </c>
      <c r="AM99" s="137">
        <v>0.16500000000000001</v>
      </c>
      <c r="AN99" s="137">
        <v>0.16500000000000001</v>
      </c>
      <c r="AO99" s="137">
        <v>0.16500000000000001</v>
      </c>
      <c r="AP99" s="137">
        <v>0.16500000000000001</v>
      </c>
      <c r="AQ99" s="137">
        <v>0.16500000000000001</v>
      </c>
      <c r="AR99" s="164">
        <v>0.16500000000000001</v>
      </c>
      <c r="AS99" s="141">
        <v>0.16500000000000001</v>
      </c>
      <c r="AW99" s="31">
        <f t="shared" si="12"/>
        <v>5.6750000000000007</v>
      </c>
      <c r="AX99" s="18">
        <v>86400</v>
      </c>
      <c r="AY99" s="33">
        <f t="shared" si="13"/>
        <v>490320.00000000006</v>
      </c>
    </row>
    <row r="100" spans="1:51" x14ac:dyDescent="0.25">
      <c r="A100" s="29"/>
      <c r="B100" s="37"/>
      <c r="C100" s="420" t="s">
        <v>79</v>
      </c>
      <c r="D100" s="73"/>
      <c r="E100" s="74">
        <v>89</v>
      </c>
      <c r="F100" s="72">
        <v>86400</v>
      </c>
      <c r="G100" s="75">
        <f t="shared" si="14"/>
        <v>0</v>
      </c>
      <c r="H100" s="34">
        <v>296639.99999999994</v>
      </c>
      <c r="I100" s="34">
        <f t="shared" si="15"/>
        <v>-296639.99999999994</v>
      </c>
      <c r="J100" s="18"/>
      <c r="K100" s="36"/>
      <c r="L100" s="76">
        <v>0.1</v>
      </c>
      <c r="M100" s="76">
        <v>0.1</v>
      </c>
      <c r="N100" s="76"/>
      <c r="O100" s="76">
        <v>0.15</v>
      </c>
      <c r="P100" s="159">
        <v>0.15</v>
      </c>
      <c r="Q100" s="76">
        <v>0.15</v>
      </c>
      <c r="R100" s="76">
        <v>0.15</v>
      </c>
      <c r="S100" s="76">
        <v>0.15</v>
      </c>
      <c r="T100" s="76">
        <v>0.15</v>
      </c>
      <c r="U100" s="76">
        <v>0.15</v>
      </c>
      <c r="V100" s="160">
        <v>0.15</v>
      </c>
      <c r="W100" s="76">
        <v>0.15</v>
      </c>
      <c r="X100" s="76">
        <v>0.15</v>
      </c>
      <c r="Y100" s="76">
        <v>0.15</v>
      </c>
      <c r="Z100" s="137">
        <v>0.15</v>
      </c>
      <c r="AA100" s="137">
        <v>0.15</v>
      </c>
      <c r="AB100" s="137">
        <v>0.15</v>
      </c>
      <c r="AC100" s="137">
        <v>0.15</v>
      </c>
      <c r="AD100" s="164">
        <v>0.1</v>
      </c>
      <c r="AE100" s="137">
        <v>0.1</v>
      </c>
      <c r="AF100" s="137">
        <v>0.1</v>
      </c>
      <c r="AG100" s="137">
        <v>0.1</v>
      </c>
      <c r="AH100" s="137">
        <v>0.1</v>
      </c>
      <c r="AI100" s="137">
        <v>0.1</v>
      </c>
      <c r="AJ100" s="137">
        <v>0.1</v>
      </c>
      <c r="AK100" s="164">
        <v>9.5000000000000001E-2</v>
      </c>
      <c r="AL100" s="137">
        <v>9.5000000000000001E-2</v>
      </c>
      <c r="AM100" s="137">
        <v>9.5000000000000001E-2</v>
      </c>
      <c r="AN100" s="137">
        <v>9.5000000000000001E-2</v>
      </c>
      <c r="AO100" s="137">
        <v>9.5000000000000001E-2</v>
      </c>
      <c r="AP100" s="137">
        <v>9.5000000000000001E-2</v>
      </c>
      <c r="AQ100" s="137">
        <v>9.5000000000000001E-2</v>
      </c>
      <c r="AR100" s="164">
        <v>6.5000000000000002E-2</v>
      </c>
      <c r="AS100" s="141">
        <v>6.5000000000000002E-2</v>
      </c>
      <c r="AW100" s="31">
        <f t="shared" si="12"/>
        <v>3.7450000000000014</v>
      </c>
      <c r="AX100" s="18">
        <v>86400</v>
      </c>
      <c r="AY100" s="33">
        <f t="shared" si="13"/>
        <v>323568.00000000012</v>
      </c>
    </row>
    <row r="101" spans="1:51" x14ac:dyDescent="0.25">
      <c r="A101" s="29"/>
      <c r="B101" s="37"/>
      <c r="C101" s="420" t="s">
        <v>80</v>
      </c>
      <c r="D101" s="73"/>
      <c r="E101" s="74">
        <v>89</v>
      </c>
      <c r="F101" s="72">
        <v>86400</v>
      </c>
      <c r="G101" s="75">
        <f t="shared" si="14"/>
        <v>0</v>
      </c>
      <c r="H101" s="34">
        <v>444960</v>
      </c>
      <c r="I101" s="34">
        <f t="shared" si="15"/>
        <v>-444960</v>
      </c>
      <c r="J101" s="18"/>
      <c r="K101" s="36"/>
      <c r="L101" s="76">
        <v>0.15</v>
      </c>
      <c r="M101" s="76">
        <v>0.15</v>
      </c>
      <c r="N101" s="76"/>
      <c r="O101" s="76">
        <v>0.2</v>
      </c>
      <c r="P101" s="159">
        <v>0.2</v>
      </c>
      <c r="Q101" s="76">
        <v>0.2</v>
      </c>
      <c r="R101" s="76">
        <v>0.2</v>
      </c>
      <c r="S101" s="76">
        <v>0.2</v>
      </c>
      <c r="T101" s="76">
        <v>0.2</v>
      </c>
      <c r="U101" s="76">
        <v>0.2</v>
      </c>
      <c r="V101" s="160">
        <v>0.2</v>
      </c>
      <c r="W101" s="76">
        <v>0.2</v>
      </c>
      <c r="X101" s="76">
        <v>0.2</v>
      </c>
      <c r="Y101" s="76">
        <v>0.2</v>
      </c>
      <c r="Z101" s="137">
        <v>0.2</v>
      </c>
      <c r="AA101" s="137">
        <v>0.2</v>
      </c>
      <c r="AB101" s="137">
        <v>0.2</v>
      </c>
      <c r="AC101" s="137">
        <v>0.2</v>
      </c>
      <c r="AD101" s="164">
        <v>0.18</v>
      </c>
      <c r="AE101" s="137">
        <v>0.18</v>
      </c>
      <c r="AF101" s="137">
        <v>0.18</v>
      </c>
      <c r="AG101" s="137">
        <v>0.18</v>
      </c>
      <c r="AH101" s="137">
        <v>0.18</v>
      </c>
      <c r="AI101" s="137">
        <v>0.18</v>
      </c>
      <c r="AJ101" s="137">
        <v>0.18</v>
      </c>
      <c r="AK101" s="164">
        <v>0.17499999999999999</v>
      </c>
      <c r="AL101" s="137">
        <v>0.17499999999999999</v>
      </c>
      <c r="AM101" s="137">
        <v>0.17499999999999999</v>
      </c>
      <c r="AN101" s="137">
        <v>0.17499999999999999</v>
      </c>
      <c r="AO101" s="137">
        <v>0.17499999999999999</v>
      </c>
      <c r="AP101" s="137">
        <v>0.17499999999999999</v>
      </c>
      <c r="AQ101" s="137">
        <v>0.17499999999999999</v>
      </c>
      <c r="AR101" s="164">
        <v>0.15</v>
      </c>
      <c r="AS101" s="141">
        <v>0.15</v>
      </c>
      <c r="AW101" s="31">
        <f t="shared" si="12"/>
        <v>5.7850000000000001</v>
      </c>
      <c r="AX101" s="18">
        <v>86400</v>
      </c>
      <c r="AY101" s="33">
        <f t="shared" si="13"/>
        <v>499824</v>
      </c>
    </row>
    <row r="102" spans="1:51" x14ac:dyDescent="0.25">
      <c r="A102" s="29"/>
      <c r="B102" s="37"/>
      <c r="C102" s="77" t="s">
        <v>81</v>
      </c>
      <c r="D102" s="78"/>
      <c r="E102" s="79">
        <v>89</v>
      </c>
      <c r="F102" s="77">
        <v>86400</v>
      </c>
      <c r="G102" s="80">
        <f t="shared" si="14"/>
        <v>0</v>
      </c>
      <c r="H102" s="34">
        <v>88992</v>
      </c>
      <c r="I102" s="34">
        <f t="shared" si="15"/>
        <v>-88992</v>
      </c>
      <c r="J102" s="18"/>
      <c r="K102" s="36"/>
      <c r="L102" s="76">
        <v>0.03</v>
      </c>
      <c r="M102" s="76">
        <v>0.03</v>
      </c>
      <c r="N102" s="76"/>
      <c r="O102" s="76">
        <v>0.02</v>
      </c>
      <c r="P102" s="159">
        <v>0.02</v>
      </c>
      <c r="Q102" s="76">
        <v>0.02</v>
      </c>
      <c r="R102" s="76">
        <v>0.02</v>
      </c>
      <c r="S102" s="76">
        <v>0.02</v>
      </c>
      <c r="T102" s="76">
        <v>0.02</v>
      </c>
      <c r="U102" s="76">
        <v>0.02</v>
      </c>
      <c r="V102" s="160">
        <v>0.02</v>
      </c>
      <c r="W102" s="76">
        <v>0.02</v>
      </c>
      <c r="X102" s="76">
        <v>0.02</v>
      </c>
      <c r="Y102" s="76">
        <v>0.02</v>
      </c>
      <c r="Z102" s="137">
        <v>0.02</v>
      </c>
      <c r="AA102" s="137">
        <v>0.02</v>
      </c>
      <c r="AB102" s="137">
        <v>0.02</v>
      </c>
      <c r="AC102" s="137">
        <v>0.02</v>
      </c>
      <c r="AD102" s="164">
        <v>1.4999999999999999E-2</v>
      </c>
      <c r="AE102" s="137">
        <v>1.4999999999999999E-2</v>
      </c>
      <c r="AF102" s="137">
        <v>1.4999999999999999E-2</v>
      </c>
      <c r="AG102" s="137">
        <v>1.4999999999999999E-2</v>
      </c>
      <c r="AH102" s="137">
        <v>1.4999999999999999E-2</v>
      </c>
      <c r="AI102" s="137">
        <v>1.4999999999999999E-2</v>
      </c>
      <c r="AJ102" s="137">
        <v>1.4999999999999999E-2</v>
      </c>
      <c r="AK102" s="164">
        <v>1.4999999999999999E-2</v>
      </c>
      <c r="AL102" s="137">
        <v>1.4999999999999999E-2</v>
      </c>
      <c r="AM102" s="137">
        <v>1.4999999999999999E-2</v>
      </c>
      <c r="AN102" s="137">
        <v>1.4999999999999999E-2</v>
      </c>
      <c r="AO102" s="137">
        <v>1.4999999999999999E-2</v>
      </c>
      <c r="AP102" s="137">
        <v>1.4999999999999999E-2</v>
      </c>
      <c r="AQ102" s="137">
        <v>1.4999999999999999E-2</v>
      </c>
      <c r="AR102" s="164">
        <v>1.4999999999999999E-2</v>
      </c>
      <c r="AS102" s="141">
        <v>1.4999999999999999E-2</v>
      </c>
      <c r="AW102" s="31">
        <f t="shared" si="12"/>
        <v>0.54000000000000015</v>
      </c>
      <c r="AX102" s="18">
        <v>86400</v>
      </c>
      <c r="AY102" s="33">
        <f t="shared" si="13"/>
        <v>46656.000000000015</v>
      </c>
    </row>
    <row r="103" spans="1:51" x14ac:dyDescent="0.25">
      <c r="A103" s="29"/>
      <c r="B103" s="37"/>
      <c r="C103" s="77" t="s">
        <v>82</v>
      </c>
      <c r="D103" s="78"/>
      <c r="E103" s="79">
        <v>89</v>
      </c>
      <c r="F103" s="77">
        <v>86400</v>
      </c>
      <c r="G103" s="80">
        <f t="shared" si="14"/>
        <v>0</v>
      </c>
      <c r="H103" s="34">
        <v>148319.99999999997</v>
      </c>
      <c r="I103" s="34">
        <f t="shared" si="15"/>
        <v>-148319.99999999997</v>
      </c>
      <c r="J103" s="18"/>
      <c r="K103" s="36"/>
      <c r="L103" s="76">
        <v>0.05</v>
      </c>
      <c r="M103" s="76">
        <v>0.05</v>
      </c>
      <c r="N103" s="76"/>
      <c r="O103" s="76">
        <v>0.03</v>
      </c>
      <c r="P103" s="159">
        <v>0.03</v>
      </c>
      <c r="Q103" s="76">
        <v>0.03</v>
      </c>
      <c r="R103" s="76">
        <v>0.03</v>
      </c>
      <c r="S103" s="76">
        <v>0.03</v>
      </c>
      <c r="T103" s="76">
        <v>0.03</v>
      </c>
      <c r="U103" s="76">
        <v>0.03</v>
      </c>
      <c r="V103" s="160">
        <v>0.03</v>
      </c>
      <c r="W103" s="76">
        <v>0.03</v>
      </c>
      <c r="X103" s="76">
        <v>0.03</v>
      </c>
      <c r="Y103" s="76">
        <v>0.03</v>
      </c>
      <c r="Z103" s="137">
        <v>0.03</v>
      </c>
      <c r="AA103" s="137">
        <v>0.03</v>
      </c>
      <c r="AB103" s="137">
        <v>0.03</v>
      </c>
      <c r="AC103" s="137">
        <v>0.03</v>
      </c>
      <c r="AD103" s="164">
        <v>0.01</v>
      </c>
      <c r="AE103" s="137">
        <v>0.01</v>
      </c>
      <c r="AF103" s="137">
        <v>0.01</v>
      </c>
      <c r="AG103" s="137">
        <v>0.01</v>
      </c>
      <c r="AH103" s="137">
        <v>0.01</v>
      </c>
      <c r="AI103" s="137">
        <v>0.01</v>
      </c>
      <c r="AJ103" s="137">
        <v>0.01</v>
      </c>
      <c r="AK103" s="164">
        <v>0.01</v>
      </c>
      <c r="AL103" s="137">
        <v>0.01</v>
      </c>
      <c r="AM103" s="137">
        <v>0.01</v>
      </c>
      <c r="AN103" s="137">
        <v>0.01</v>
      </c>
      <c r="AO103" s="137">
        <v>0.01</v>
      </c>
      <c r="AP103" s="137">
        <v>0.01</v>
      </c>
      <c r="AQ103" s="137">
        <v>0.01</v>
      </c>
      <c r="AR103" s="164">
        <v>0.01</v>
      </c>
      <c r="AS103" s="141">
        <v>0.01</v>
      </c>
      <c r="AW103" s="31">
        <f t="shared" si="12"/>
        <v>0.61000000000000032</v>
      </c>
      <c r="AX103" s="18">
        <v>86400</v>
      </c>
      <c r="AY103" s="33">
        <f t="shared" si="13"/>
        <v>52704.000000000029</v>
      </c>
    </row>
    <row r="104" spans="1:51" x14ac:dyDescent="0.25">
      <c r="A104" s="29"/>
      <c r="B104" s="37"/>
      <c r="C104" s="77" t="s">
        <v>83</v>
      </c>
      <c r="D104" s="78"/>
      <c r="E104" s="79">
        <v>89</v>
      </c>
      <c r="F104" s="77">
        <v>86400</v>
      </c>
      <c r="G104" s="80">
        <f t="shared" si="14"/>
        <v>0</v>
      </c>
      <c r="H104" s="34">
        <v>0</v>
      </c>
      <c r="I104" s="34">
        <f t="shared" si="15"/>
        <v>0</v>
      </c>
      <c r="J104" s="18"/>
      <c r="K104" s="36"/>
      <c r="L104" s="76">
        <v>0</v>
      </c>
      <c r="M104" s="76">
        <v>0</v>
      </c>
      <c r="N104" s="76"/>
      <c r="O104" s="76">
        <v>0.03</v>
      </c>
      <c r="P104" s="159">
        <v>0.03</v>
      </c>
      <c r="Q104" s="76">
        <v>0.03</v>
      </c>
      <c r="R104" s="76">
        <v>0.03</v>
      </c>
      <c r="S104" s="76">
        <v>0.03</v>
      </c>
      <c r="T104" s="76">
        <v>0.03</v>
      </c>
      <c r="U104" s="76">
        <v>0.03</v>
      </c>
      <c r="V104" s="160">
        <v>0.03</v>
      </c>
      <c r="W104" s="76">
        <v>0.03</v>
      </c>
      <c r="X104" s="76">
        <v>0.03</v>
      </c>
      <c r="Y104" s="76">
        <v>0.03</v>
      </c>
      <c r="Z104" s="137">
        <v>0.03</v>
      </c>
      <c r="AA104" s="137">
        <v>0.03</v>
      </c>
      <c r="AB104" s="137">
        <v>0.03</v>
      </c>
      <c r="AC104" s="137">
        <v>0.03</v>
      </c>
      <c r="AD104" s="164">
        <v>0.02</v>
      </c>
      <c r="AE104" s="137">
        <v>0.02</v>
      </c>
      <c r="AF104" s="137">
        <v>0.02</v>
      </c>
      <c r="AG104" s="137">
        <v>0.02</v>
      </c>
      <c r="AH104" s="137">
        <v>0.02</v>
      </c>
      <c r="AI104" s="137">
        <v>0.02</v>
      </c>
      <c r="AJ104" s="137">
        <v>0.02</v>
      </c>
      <c r="AK104" s="164">
        <v>0.02</v>
      </c>
      <c r="AL104" s="137">
        <v>0.02</v>
      </c>
      <c r="AM104" s="137">
        <v>0.02</v>
      </c>
      <c r="AN104" s="137">
        <v>0.02</v>
      </c>
      <c r="AO104" s="137">
        <v>0.02</v>
      </c>
      <c r="AP104" s="137">
        <v>0.02</v>
      </c>
      <c r="AQ104" s="137">
        <v>0.02</v>
      </c>
      <c r="AR104" s="164">
        <v>0.02</v>
      </c>
      <c r="AS104" s="141">
        <v>0.02</v>
      </c>
      <c r="AW104" s="31">
        <f t="shared" si="12"/>
        <v>0.77000000000000046</v>
      </c>
      <c r="AX104" s="18">
        <v>86400</v>
      </c>
      <c r="AY104" s="33">
        <f t="shared" si="13"/>
        <v>66528.000000000044</v>
      </c>
    </row>
    <row r="105" spans="1:51" x14ac:dyDescent="0.25">
      <c r="A105" s="29"/>
      <c r="B105" s="37"/>
      <c r="C105" s="77" t="s">
        <v>84</v>
      </c>
      <c r="D105" s="78"/>
      <c r="E105" s="79">
        <v>89</v>
      </c>
      <c r="F105" s="77">
        <v>86400</v>
      </c>
      <c r="G105" s="80">
        <f t="shared" si="14"/>
        <v>0</v>
      </c>
      <c r="H105" s="34">
        <v>484512</v>
      </c>
      <c r="I105" s="34">
        <f t="shared" si="15"/>
        <v>-484512</v>
      </c>
      <c r="J105" s="18"/>
      <c r="K105" s="36"/>
      <c r="L105" s="76">
        <v>0.17</v>
      </c>
      <c r="M105" s="76">
        <v>0.17</v>
      </c>
      <c r="N105" s="76"/>
      <c r="O105" s="76">
        <v>0.13</v>
      </c>
      <c r="P105" s="159">
        <v>0.13</v>
      </c>
      <c r="Q105" s="76">
        <v>0.13</v>
      </c>
      <c r="R105" s="76">
        <v>0.13</v>
      </c>
      <c r="S105" s="76">
        <v>0.13</v>
      </c>
      <c r="T105" s="76">
        <v>0.13</v>
      </c>
      <c r="U105" s="76">
        <v>0.13</v>
      </c>
      <c r="V105" s="160">
        <v>0.13</v>
      </c>
      <c r="W105" s="76">
        <v>0.13</v>
      </c>
      <c r="X105" s="76">
        <v>0.13</v>
      </c>
      <c r="Y105" s="76">
        <v>0.13</v>
      </c>
      <c r="Z105" s="137">
        <v>0.13</v>
      </c>
      <c r="AA105" s="137">
        <v>0.13</v>
      </c>
      <c r="AB105" s="137">
        <v>0.13</v>
      </c>
      <c r="AC105" s="137">
        <v>0.13</v>
      </c>
      <c r="AD105" s="164">
        <v>0.12</v>
      </c>
      <c r="AE105" s="137">
        <v>0.12</v>
      </c>
      <c r="AF105" s="137">
        <v>0.12</v>
      </c>
      <c r="AG105" s="137">
        <v>0.12</v>
      </c>
      <c r="AH105" s="137">
        <v>0.12</v>
      </c>
      <c r="AI105" s="137">
        <v>0.12</v>
      </c>
      <c r="AJ105" s="137">
        <v>0.12</v>
      </c>
      <c r="AK105" s="164">
        <v>0.105</v>
      </c>
      <c r="AL105" s="137">
        <v>0.105</v>
      </c>
      <c r="AM105" s="137">
        <v>0.105</v>
      </c>
      <c r="AN105" s="137">
        <v>0.105</v>
      </c>
      <c r="AO105" s="137">
        <v>0.105</v>
      </c>
      <c r="AP105" s="137">
        <v>0.105</v>
      </c>
      <c r="AQ105" s="137">
        <v>0.105</v>
      </c>
      <c r="AR105" s="164">
        <v>0.09</v>
      </c>
      <c r="AS105" s="141">
        <v>0.09</v>
      </c>
      <c r="AW105" s="31">
        <f t="shared" si="12"/>
        <v>3.7049999999999996</v>
      </c>
      <c r="AX105" s="18">
        <v>86400</v>
      </c>
      <c r="AY105" s="33">
        <f t="shared" si="13"/>
        <v>320111.99999999994</v>
      </c>
    </row>
    <row r="106" spans="1:51" x14ac:dyDescent="0.25">
      <c r="A106" s="29"/>
      <c r="B106" s="37"/>
      <c r="C106" s="77" t="s">
        <v>85</v>
      </c>
      <c r="D106" s="78"/>
      <c r="E106" s="79">
        <v>89</v>
      </c>
      <c r="F106" s="77">
        <v>86400</v>
      </c>
      <c r="G106" s="80">
        <f t="shared" si="14"/>
        <v>0</v>
      </c>
      <c r="H106" s="34">
        <v>118656</v>
      </c>
      <c r="I106" s="34">
        <f t="shared" si="15"/>
        <v>-118656</v>
      </c>
      <c r="J106" s="18"/>
      <c r="K106" s="36"/>
      <c r="L106" s="76">
        <v>0.04</v>
      </c>
      <c r="M106" s="76">
        <v>0.04</v>
      </c>
      <c r="N106" s="76"/>
      <c r="O106" s="76">
        <v>0.03</v>
      </c>
      <c r="P106" s="159">
        <v>0.03</v>
      </c>
      <c r="Q106" s="76">
        <v>0.03</v>
      </c>
      <c r="R106" s="76">
        <v>0.03</v>
      </c>
      <c r="S106" s="76">
        <v>0.03</v>
      </c>
      <c r="T106" s="76">
        <v>0.03</v>
      </c>
      <c r="U106" s="76">
        <v>0.03</v>
      </c>
      <c r="V106" s="160">
        <v>0.03</v>
      </c>
      <c r="W106" s="76">
        <v>0.03</v>
      </c>
      <c r="X106" s="76">
        <v>0.03</v>
      </c>
      <c r="Y106" s="76">
        <v>0.03</v>
      </c>
      <c r="Z106" s="137">
        <v>0.03</v>
      </c>
      <c r="AA106" s="137">
        <v>0.03</v>
      </c>
      <c r="AB106" s="137">
        <v>0.03</v>
      </c>
      <c r="AC106" s="137">
        <v>0.03</v>
      </c>
      <c r="AD106" s="164">
        <v>0.01</v>
      </c>
      <c r="AE106" s="137">
        <v>0.01</v>
      </c>
      <c r="AF106" s="137">
        <v>0.01</v>
      </c>
      <c r="AG106" s="137">
        <v>0.01</v>
      </c>
      <c r="AH106" s="137">
        <v>0.01</v>
      </c>
      <c r="AI106" s="137">
        <v>0.01</v>
      </c>
      <c r="AJ106" s="137">
        <v>0.01</v>
      </c>
      <c r="AK106" s="164">
        <v>0.01</v>
      </c>
      <c r="AL106" s="137">
        <v>0.01</v>
      </c>
      <c r="AM106" s="137">
        <v>0.01</v>
      </c>
      <c r="AN106" s="137">
        <v>0.01</v>
      </c>
      <c r="AO106" s="137">
        <v>0.01</v>
      </c>
      <c r="AP106" s="137">
        <v>0.01</v>
      </c>
      <c r="AQ106" s="137">
        <v>0.01</v>
      </c>
      <c r="AR106" s="164">
        <v>5.0000000000000001E-3</v>
      </c>
      <c r="AS106" s="141">
        <v>5.0000000000000001E-3</v>
      </c>
      <c r="AW106" s="31">
        <f t="shared" si="12"/>
        <v>0.60000000000000031</v>
      </c>
      <c r="AX106" s="18">
        <v>86400</v>
      </c>
      <c r="AY106" s="33">
        <f t="shared" si="13"/>
        <v>51840.000000000029</v>
      </c>
    </row>
    <row r="107" spans="1:51" x14ac:dyDescent="0.25">
      <c r="A107" s="29"/>
      <c r="B107" s="37"/>
      <c r="C107" s="77" t="s">
        <v>86</v>
      </c>
      <c r="D107" s="78"/>
      <c r="E107" s="79">
        <v>89</v>
      </c>
      <c r="F107" s="77">
        <v>86400</v>
      </c>
      <c r="G107" s="80">
        <f t="shared" si="14"/>
        <v>0</v>
      </c>
      <c r="H107" s="34">
        <v>118656</v>
      </c>
      <c r="I107" s="34">
        <f t="shared" si="15"/>
        <v>-118656</v>
      </c>
      <c r="J107" s="18"/>
      <c r="K107" s="36"/>
      <c r="L107" s="76">
        <v>0.04</v>
      </c>
      <c r="M107" s="76">
        <v>0.04</v>
      </c>
      <c r="N107" s="76"/>
      <c r="O107" s="76">
        <v>0.04</v>
      </c>
      <c r="P107" s="159">
        <v>0.04</v>
      </c>
      <c r="Q107" s="76">
        <v>0.04</v>
      </c>
      <c r="R107" s="76">
        <v>0.04</v>
      </c>
      <c r="S107" s="76">
        <v>0.04</v>
      </c>
      <c r="T107" s="76">
        <v>0.04</v>
      </c>
      <c r="U107" s="76">
        <v>0.04</v>
      </c>
      <c r="V107" s="160">
        <v>0.04</v>
      </c>
      <c r="W107" s="76">
        <v>0.04</v>
      </c>
      <c r="X107" s="76">
        <v>0.04</v>
      </c>
      <c r="Y107" s="76">
        <v>0.04</v>
      </c>
      <c r="Z107" s="137">
        <v>0.04</v>
      </c>
      <c r="AA107" s="137">
        <v>0.04</v>
      </c>
      <c r="AB107" s="137">
        <v>0.04</v>
      </c>
      <c r="AC107" s="137">
        <v>0.04</v>
      </c>
      <c r="AD107" s="164">
        <v>0.01</v>
      </c>
      <c r="AE107" s="137">
        <v>0.01</v>
      </c>
      <c r="AF107" s="137">
        <v>0.01</v>
      </c>
      <c r="AG107" s="137">
        <v>0.01</v>
      </c>
      <c r="AH107" s="137">
        <v>0.01</v>
      </c>
      <c r="AI107" s="137">
        <v>0.01</v>
      </c>
      <c r="AJ107" s="137">
        <v>0.01</v>
      </c>
      <c r="AK107" s="164">
        <v>0.03</v>
      </c>
      <c r="AL107" s="137">
        <v>0.03</v>
      </c>
      <c r="AM107" s="137">
        <v>0.03</v>
      </c>
      <c r="AN107" s="137">
        <v>0.03</v>
      </c>
      <c r="AO107" s="137">
        <v>0.03</v>
      </c>
      <c r="AP107" s="137">
        <v>0.03</v>
      </c>
      <c r="AQ107" s="137">
        <v>0.03</v>
      </c>
      <c r="AR107" s="164">
        <v>0.02</v>
      </c>
      <c r="AS107" s="141">
        <v>0.02</v>
      </c>
      <c r="AW107" s="31">
        <f t="shared" si="12"/>
        <v>0.92000000000000026</v>
      </c>
      <c r="AX107" s="18">
        <v>86400</v>
      </c>
      <c r="AY107" s="33">
        <f t="shared" si="13"/>
        <v>79488.000000000029</v>
      </c>
    </row>
    <row r="108" spans="1:51" x14ac:dyDescent="0.25">
      <c r="A108" s="29"/>
      <c r="B108" s="37"/>
      <c r="C108" s="77" t="s">
        <v>87</v>
      </c>
      <c r="D108" s="78"/>
      <c r="E108" s="79">
        <v>89</v>
      </c>
      <c r="F108" s="77">
        <v>86400</v>
      </c>
      <c r="G108" s="80">
        <f t="shared" si="14"/>
        <v>0</v>
      </c>
      <c r="H108" s="34">
        <v>59328</v>
      </c>
      <c r="I108" s="34">
        <f t="shared" si="15"/>
        <v>-59328</v>
      </c>
      <c r="J108" s="18"/>
      <c r="K108" s="36"/>
      <c r="L108" s="76">
        <v>0.02</v>
      </c>
      <c r="M108" s="76">
        <v>0.02</v>
      </c>
      <c r="N108" s="76"/>
      <c r="O108" s="76">
        <v>0.03</v>
      </c>
      <c r="P108" s="159">
        <v>0.03</v>
      </c>
      <c r="Q108" s="76">
        <v>0.03</v>
      </c>
      <c r="R108" s="76">
        <v>0.03</v>
      </c>
      <c r="S108" s="76">
        <v>0.03</v>
      </c>
      <c r="T108" s="76">
        <v>0.03</v>
      </c>
      <c r="U108" s="76">
        <v>0.03</v>
      </c>
      <c r="V108" s="160">
        <v>0.03</v>
      </c>
      <c r="W108" s="76">
        <v>0.03</v>
      </c>
      <c r="X108" s="76">
        <v>0.03</v>
      </c>
      <c r="Y108" s="76">
        <v>0.03</v>
      </c>
      <c r="Z108" s="137">
        <v>0.03</v>
      </c>
      <c r="AA108" s="137">
        <v>0.03</v>
      </c>
      <c r="AB108" s="137">
        <v>0.03</v>
      </c>
      <c r="AC108" s="137">
        <v>0.03</v>
      </c>
      <c r="AD108" s="164">
        <v>0.02</v>
      </c>
      <c r="AE108" s="137">
        <v>0.02</v>
      </c>
      <c r="AF108" s="137">
        <v>0.02</v>
      </c>
      <c r="AG108" s="137">
        <v>0.02</v>
      </c>
      <c r="AH108" s="137">
        <v>0.02</v>
      </c>
      <c r="AI108" s="137">
        <v>0.02</v>
      </c>
      <c r="AJ108" s="137">
        <v>0.02</v>
      </c>
      <c r="AK108" s="164">
        <v>0.02</v>
      </c>
      <c r="AL108" s="137">
        <v>0.02</v>
      </c>
      <c r="AM108" s="137">
        <v>0.02</v>
      </c>
      <c r="AN108" s="137">
        <v>0.02</v>
      </c>
      <c r="AO108" s="137">
        <v>0.02</v>
      </c>
      <c r="AP108" s="137">
        <v>0.02</v>
      </c>
      <c r="AQ108" s="137">
        <v>0.02</v>
      </c>
      <c r="AR108" s="164">
        <v>1.4999999999999999E-2</v>
      </c>
      <c r="AS108" s="141">
        <v>1.4999999999999999E-2</v>
      </c>
      <c r="AW108" s="31">
        <f t="shared" si="12"/>
        <v>0.76000000000000045</v>
      </c>
      <c r="AX108" s="18">
        <v>86400</v>
      </c>
      <c r="AY108" s="33">
        <f t="shared" si="13"/>
        <v>65664.000000000044</v>
      </c>
    </row>
    <row r="109" spans="1:51" x14ac:dyDescent="0.25">
      <c r="A109" s="29"/>
      <c r="B109" s="37"/>
      <c r="C109" s="77" t="s">
        <v>88</v>
      </c>
      <c r="D109" s="78"/>
      <c r="E109" s="79">
        <v>89</v>
      </c>
      <c r="F109" s="77">
        <v>86400</v>
      </c>
      <c r="G109" s="80">
        <f t="shared" si="14"/>
        <v>0</v>
      </c>
      <c r="H109" s="34">
        <v>88992</v>
      </c>
      <c r="I109" s="34">
        <f t="shared" si="15"/>
        <v>-88992</v>
      </c>
      <c r="J109" s="18"/>
      <c r="K109" s="36"/>
      <c r="L109" s="76">
        <v>0.03</v>
      </c>
      <c r="M109" s="76">
        <v>0.03</v>
      </c>
      <c r="N109" s="76"/>
      <c r="O109" s="76">
        <v>0.04</v>
      </c>
      <c r="P109" s="159">
        <v>0.04</v>
      </c>
      <c r="Q109" s="76">
        <v>0.04</v>
      </c>
      <c r="R109" s="76">
        <v>0.04</v>
      </c>
      <c r="S109" s="76">
        <v>0.04</v>
      </c>
      <c r="T109" s="76">
        <v>0.04</v>
      </c>
      <c r="U109" s="76">
        <v>0.04</v>
      </c>
      <c r="V109" s="160">
        <v>0.04</v>
      </c>
      <c r="W109" s="76">
        <v>0.04</v>
      </c>
      <c r="X109" s="76">
        <v>0.04</v>
      </c>
      <c r="Y109" s="76">
        <v>0.04</v>
      </c>
      <c r="Z109" s="137">
        <v>0.04</v>
      </c>
      <c r="AA109" s="137">
        <v>0.04</v>
      </c>
      <c r="AB109" s="137">
        <v>0.04</v>
      </c>
      <c r="AC109" s="137">
        <v>0.04</v>
      </c>
      <c r="AD109" s="164">
        <v>0.04</v>
      </c>
      <c r="AE109" s="137">
        <v>0.04</v>
      </c>
      <c r="AF109" s="137">
        <v>0.04</v>
      </c>
      <c r="AG109" s="137">
        <v>0.04</v>
      </c>
      <c r="AH109" s="137">
        <v>0.04</v>
      </c>
      <c r="AI109" s="137">
        <v>0.04</v>
      </c>
      <c r="AJ109" s="137">
        <v>0.04</v>
      </c>
      <c r="AK109" s="164">
        <v>0.04</v>
      </c>
      <c r="AL109" s="137">
        <v>0.04</v>
      </c>
      <c r="AM109" s="137">
        <v>0.04</v>
      </c>
      <c r="AN109" s="137">
        <v>0.04</v>
      </c>
      <c r="AO109" s="137">
        <v>0.04</v>
      </c>
      <c r="AP109" s="137">
        <v>0.04</v>
      </c>
      <c r="AQ109" s="137">
        <v>0.04</v>
      </c>
      <c r="AR109" s="164">
        <v>0.03</v>
      </c>
      <c r="AS109" s="141">
        <v>0.03</v>
      </c>
      <c r="AW109" s="31">
        <f t="shared" si="12"/>
        <v>1.2200000000000004</v>
      </c>
      <c r="AX109" s="18">
        <v>86400</v>
      </c>
      <c r="AY109" s="33">
        <f t="shared" si="13"/>
        <v>105408.00000000003</v>
      </c>
    </row>
    <row r="110" spans="1:51" x14ac:dyDescent="0.25">
      <c r="A110" s="29"/>
      <c r="B110" s="37"/>
      <c r="C110" s="77" t="s">
        <v>89</v>
      </c>
      <c r="D110" s="78"/>
      <c r="E110" s="79">
        <v>89</v>
      </c>
      <c r="F110" s="77">
        <v>86400</v>
      </c>
      <c r="G110" s="80">
        <f t="shared" si="14"/>
        <v>0</v>
      </c>
      <c r="H110" s="34">
        <v>88992</v>
      </c>
      <c r="I110" s="34">
        <f t="shared" si="15"/>
        <v>-88992</v>
      </c>
      <c r="J110" s="18"/>
      <c r="K110" s="36"/>
      <c r="L110" s="76">
        <v>0.03</v>
      </c>
      <c r="M110" s="76">
        <v>0.03</v>
      </c>
      <c r="N110" s="76"/>
      <c r="O110" s="76">
        <v>0.04</v>
      </c>
      <c r="P110" s="159">
        <v>0.04</v>
      </c>
      <c r="Q110" s="76">
        <v>0.04</v>
      </c>
      <c r="R110" s="76">
        <v>0.04</v>
      </c>
      <c r="S110" s="76">
        <v>0.04</v>
      </c>
      <c r="T110" s="76">
        <v>0.04</v>
      </c>
      <c r="U110" s="76">
        <v>0.04</v>
      </c>
      <c r="V110" s="160">
        <v>0.04</v>
      </c>
      <c r="W110" s="76">
        <v>0.04</v>
      </c>
      <c r="X110" s="76">
        <v>0.04</v>
      </c>
      <c r="Y110" s="76">
        <v>0.04</v>
      </c>
      <c r="Z110" s="137">
        <v>0.04</v>
      </c>
      <c r="AA110" s="137">
        <v>0.04</v>
      </c>
      <c r="AB110" s="137">
        <v>0.04</v>
      </c>
      <c r="AC110" s="137">
        <v>0.04</v>
      </c>
      <c r="AD110" s="164">
        <v>0.04</v>
      </c>
      <c r="AE110" s="137">
        <v>0.04</v>
      </c>
      <c r="AF110" s="137">
        <v>0.04</v>
      </c>
      <c r="AG110" s="137">
        <v>0.04</v>
      </c>
      <c r="AH110" s="137">
        <v>0.04</v>
      </c>
      <c r="AI110" s="137">
        <v>0.04</v>
      </c>
      <c r="AJ110" s="137">
        <v>0.04</v>
      </c>
      <c r="AK110" s="164">
        <v>0.04</v>
      </c>
      <c r="AL110" s="137">
        <v>0.04</v>
      </c>
      <c r="AM110" s="137">
        <v>0.04</v>
      </c>
      <c r="AN110" s="137">
        <v>0.04</v>
      </c>
      <c r="AO110" s="137">
        <v>0.04</v>
      </c>
      <c r="AP110" s="137">
        <v>0.04</v>
      </c>
      <c r="AQ110" s="137">
        <v>0.04</v>
      </c>
      <c r="AR110" s="164">
        <v>0.04</v>
      </c>
      <c r="AS110" s="141">
        <v>0.04</v>
      </c>
      <c r="AW110" s="31">
        <f t="shared" si="12"/>
        <v>1.2400000000000004</v>
      </c>
      <c r="AX110" s="18">
        <v>86400</v>
      </c>
      <c r="AY110" s="33">
        <f t="shared" si="13"/>
        <v>107136.00000000004</v>
      </c>
    </row>
    <row r="111" spans="1:51" x14ac:dyDescent="0.25">
      <c r="A111" s="29"/>
      <c r="B111" s="37"/>
      <c r="C111" s="77" t="s">
        <v>90</v>
      </c>
      <c r="D111" s="78"/>
      <c r="E111" s="79">
        <v>89</v>
      </c>
      <c r="F111" s="77">
        <v>86400</v>
      </c>
      <c r="G111" s="80">
        <f t="shared" si="14"/>
        <v>0</v>
      </c>
      <c r="H111" s="34">
        <v>0</v>
      </c>
      <c r="I111" s="34">
        <f t="shared" si="15"/>
        <v>0</v>
      </c>
      <c r="J111" s="18"/>
      <c r="K111" s="36"/>
      <c r="L111" s="76">
        <v>0</v>
      </c>
      <c r="M111" s="76">
        <v>0</v>
      </c>
      <c r="N111" s="76"/>
      <c r="O111" s="76">
        <v>0.03</v>
      </c>
      <c r="P111" s="159">
        <v>0.03</v>
      </c>
      <c r="Q111" s="76">
        <v>0.03</v>
      </c>
      <c r="R111" s="76">
        <v>0.03</v>
      </c>
      <c r="S111" s="76">
        <v>0.03</v>
      </c>
      <c r="T111" s="76">
        <v>0.03</v>
      </c>
      <c r="U111" s="76">
        <v>0.03</v>
      </c>
      <c r="V111" s="160">
        <v>0.03</v>
      </c>
      <c r="W111" s="76">
        <v>0.03</v>
      </c>
      <c r="X111" s="76">
        <v>0.03</v>
      </c>
      <c r="Y111" s="76">
        <v>0.03</v>
      </c>
      <c r="Z111" s="137">
        <v>0.03</v>
      </c>
      <c r="AA111" s="137">
        <v>0.03</v>
      </c>
      <c r="AB111" s="137">
        <v>0.03</v>
      </c>
      <c r="AC111" s="137">
        <v>0.03</v>
      </c>
      <c r="AD111" s="164">
        <v>0.03</v>
      </c>
      <c r="AE111" s="137">
        <v>0.03</v>
      </c>
      <c r="AF111" s="137">
        <v>0.03</v>
      </c>
      <c r="AG111" s="137">
        <v>0.03</v>
      </c>
      <c r="AH111" s="137">
        <v>0.03</v>
      </c>
      <c r="AI111" s="137">
        <v>0.03</v>
      </c>
      <c r="AJ111" s="137">
        <v>0.03</v>
      </c>
      <c r="AK111" s="164">
        <v>0.03</v>
      </c>
      <c r="AL111" s="137">
        <v>0.03</v>
      </c>
      <c r="AM111" s="137">
        <v>0.03</v>
      </c>
      <c r="AN111" s="137">
        <v>0.03</v>
      </c>
      <c r="AO111" s="137">
        <v>0.03</v>
      </c>
      <c r="AP111" s="137">
        <v>0.03</v>
      </c>
      <c r="AQ111" s="137">
        <v>0.03</v>
      </c>
      <c r="AR111" s="164">
        <v>0.03</v>
      </c>
      <c r="AS111" s="141">
        <v>0.03</v>
      </c>
      <c r="AW111" s="31">
        <f t="shared" si="12"/>
        <v>0.9300000000000006</v>
      </c>
      <c r="AX111" s="18">
        <v>86400</v>
      </c>
      <c r="AY111" s="33">
        <f t="shared" si="13"/>
        <v>80352.000000000058</v>
      </c>
    </row>
    <row r="112" spans="1:51" x14ac:dyDescent="0.25">
      <c r="A112" s="29"/>
      <c r="B112" s="37"/>
      <c r="C112" s="77" t="s">
        <v>91</v>
      </c>
      <c r="D112" s="78"/>
      <c r="E112" s="79">
        <v>89</v>
      </c>
      <c r="F112" s="77">
        <v>86400</v>
      </c>
      <c r="G112" s="80">
        <f t="shared" si="14"/>
        <v>0</v>
      </c>
      <c r="H112" s="34">
        <v>59328</v>
      </c>
      <c r="I112" s="34">
        <f t="shared" si="15"/>
        <v>-59328</v>
      </c>
      <c r="J112" s="18"/>
      <c r="K112" s="36"/>
      <c r="L112" s="76">
        <v>0.02</v>
      </c>
      <c r="M112" s="76">
        <v>0.02</v>
      </c>
      <c r="N112" s="76"/>
      <c r="O112" s="76">
        <v>0.03</v>
      </c>
      <c r="P112" s="159">
        <v>0.03</v>
      </c>
      <c r="Q112" s="76">
        <v>0.03</v>
      </c>
      <c r="R112" s="76">
        <v>0.03</v>
      </c>
      <c r="S112" s="76">
        <v>0.03</v>
      </c>
      <c r="T112" s="76">
        <v>0.03</v>
      </c>
      <c r="U112" s="76">
        <v>0.03</v>
      </c>
      <c r="V112" s="160">
        <v>0.03</v>
      </c>
      <c r="W112" s="76">
        <v>0.03</v>
      </c>
      <c r="X112" s="76">
        <v>0.03</v>
      </c>
      <c r="Y112" s="76">
        <v>0.03</v>
      </c>
      <c r="Z112" s="137">
        <v>0.03</v>
      </c>
      <c r="AA112" s="137">
        <v>0.03</v>
      </c>
      <c r="AB112" s="137">
        <v>0.03</v>
      </c>
      <c r="AC112" s="137">
        <v>0.03</v>
      </c>
      <c r="AD112" s="164">
        <v>0.03</v>
      </c>
      <c r="AE112" s="137">
        <v>0.03</v>
      </c>
      <c r="AF112" s="137">
        <v>0.03</v>
      </c>
      <c r="AG112" s="137">
        <v>0.03</v>
      </c>
      <c r="AH112" s="137">
        <v>0.03</v>
      </c>
      <c r="AI112" s="137">
        <v>0.03</v>
      </c>
      <c r="AJ112" s="137">
        <v>0.03</v>
      </c>
      <c r="AK112" s="164">
        <v>0.03</v>
      </c>
      <c r="AL112" s="137">
        <v>0.03</v>
      </c>
      <c r="AM112" s="137">
        <v>0.03</v>
      </c>
      <c r="AN112" s="137">
        <v>0.03</v>
      </c>
      <c r="AO112" s="137">
        <v>0.03</v>
      </c>
      <c r="AP112" s="137">
        <v>0.03</v>
      </c>
      <c r="AQ112" s="137">
        <v>0.03</v>
      </c>
      <c r="AR112" s="164">
        <v>0.03</v>
      </c>
      <c r="AS112" s="141">
        <v>0.03</v>
      </c>
      <c r="AW112" s="31">
        <f t="shared" si="12"/>
        <v>0.9300000000000006</v>
      </c>
      <c r="AX112" s="18">
        <v>86400</v>
      </c>
      <c r="AY112" s="33">
        <f t="shared" si="13"/>
        <v>80352.000000000058</v>
      </c>
    </row>
    <row r="113" spans="1:51" x14ac:dyDescent="0.25">
      <c r="A113" s="29"/>
      <c r="B113" s="37"/>
      <c r="C113" s="77" t="s">
        <v>92</v>
      </c>
      <c r="D113" s="78"/>
      <c r="E113" s="79">
        <v>89</v>
      </c>
      <c r="F113" s="77">
        <v>86400</v>
      </c>
      <c r="G113" s="80">
        <f t="shared" si="14"/>
        <v>0</v>
      </c>
      <c r="H113" s="34">
        <v>355968</v>
      </c>
      <c r="I113" s="34">
        <f t="shared" si="15"/>
        <v>-355968</v>
      </c>
      <c r="J113" s="18"/>
      <c r="K113" s="36"/>
      <c r="L113" s="76">
        <v>0.12</v>
      </c>
      <c r="M113" s="76">
        <v>0.12</v>
      </c>
      <c r="N113" s="76"/>
      <c r="O113" s="76">
        <v>0.1</v>
      </c>
      <c r="P113" s="159">
        <v>0.1</v>
      </c>
      <c r="Q113" s="76">
        <v>0.1</v>
      </c>
      <c r="R113" s="76">
        <v>0.1</v>
      </c>
      <c r="S113" s="76">
        <v>0.1</v>
      </c>
      <c r="T113" s="76">
        <v>0.1</v>
      </c>
      <c r="U113" s="76">
        <v>0.1</v>
      </c>
      <c r="V113" s="160">
        <v>0.1</v>
      </c>
      <c r="W113" s="76">
        <v>0.1</v>
      </c>
      <c r="X113" s="76">
        <v>0.1</v>
      </c>
      <c r="Y113" s="76">
        <v>0.1</v>
      </c>
      <c r="Z113" s="137">
        <v>0.1</v>
      </c>
      <c r="AA113" s="137">
        <v>0.1</v>
      </c>
      <c r="AB113" s="137">
        <v>0.1</v>
      </c>
      <c r="AC113" s="137">
        <v>0.1</v>
      </c>
      <c r="AD113" s="164">
        <v>0.08</v>
      </c>
      <c r="AE113" s="137">
        <v>0.08</v>
      </c>
      <c r="AF113" s="137">
        <v>0.08</v>
      </c>
      <c r="AG113" s="137">
        <v>0.08</v>
      </c>
      <c r="AH113" s="137">
        <v>0.08</v>
      </c>
      <c r="AI113" s="137">
        <v>0.08</v>
      </c>
      <c r="AJ113" s="137">
        <v>0.08</v>
      </c>
      <c r="AK113" s="164">
        <v>0.08</v>
      </c>
      <c r="AL113" s="137">
        <v>0.08</v>
      </c>
      <c r="AM113" s="137">
        <v>0.08</v>
      </c>
      <c r="AN113" s="137">
        <v>0.08</v>
      </c>
      <c r="AO113" s="137">
        <v>0.08</v>
      </c>
      <c r="AP113" s="137">
        <v>0.08</v>
      </c>
      <c r="AQ113" s="137">
        <v>0.08</v>
      </c>
      <c r="AR113" s="164">
        <v>0.06</v>
      </c>
      <c r="AS113" s="141">
        <v>0.06</v>
      </c>
      <c r="AW113" s="31">
        <f t="shared" si="12"/>
        <v>2.7400000000000011</v>
      </c>
      <c r="AX113" s="18">
        <v>86400</v>
      </c>
      <c r="AY113" s="33">
        <f t="shared" si="13"/>
        <v>236736.00000000009</v>
      </c>
    </row>
    <row r="114" spans="1:51" x14ac:dyDescent="0.25">
      <c r="A114" s="29"/>
      <c r="B114" s="37"/>
      <c r="C114" s="77" t="s">
        <v>93</v>
      </c>
      <c r="D114" s="78"/>
      <c r="E114" s="79">
        <v>89</v>
      </c>
      <c r="F114" s="77">
        <v>86400</v>
      </c>
      <c r="G114" s="80">
        <f t="shared" si="14"/>
        <v>0</v>
      </c>
      <c r="H114" s="34">
        <v>14832</v>
      </c>
      <c r="I114" s="34">
        <f t="shared" si="15"/>
        <v>-14832</v>
      </c>
      <c r="J114" s="18"/>
      <c r="K114" s="36"/>
      <c r="L114" s="76">
        <v>5.0000000000000001E-3</v>
      </c>
      <c r="M114" s="76">
        <v>5.0000000000000001E-3</v>
      </c>
      <c r="N114" s="76"/>
      <c r="O114" s="76">
        <v>0.02</v>
      </c>
      <c r="P114" s="159">
        <v>0.02</v>
      </c>
      <c r="Q114" s="76">
        <v>0.02</v>
      </c>
      <c r="R114" s="76">
        <v>0.02</v>
      </c>
      <c r="S114" s="76">
        <v>0.02</v>
      </c>
      <c r="T114" s="76">
        <v>0.02</v>
      </c>
      <c r="U114" s="76">
        <v>0.02</v>
      </c>
      <c r="V114" s="160">
        <v>0.02</v>
      </c>
      <c r="W114" s="76">
        <v>0.02</v>
      </c>
      <c r="X114" s="76">
        <v>0.02</v>
      </c>
      <c r="Y114" s="76">
        <v>0.02</v>
      </c>
      <c r="Z114" s="137">
        <v>0.02</v>
      </c>
      <c r="AA114" s="137">
        <v>0.02</v>
      </c>
      <c r="AB114" s="137">
        <v>0.02</v>
      </c>
      <c r="AC114" s="137">
        <v>0.02</v>
      </c>
      <c r="AD114" s="164">
        <v>0.01</v>
      </c>
      <c r="AE114" s="137">
        <v>0.01</v>
      </c>
      <c r="AF114" s="137">
        <v>0.01</v>
      </c>
      <c r="AG114" s="137">
        <v>0.01</v>
      </c>
      <c r="AH114" s="137">
        <v>0.01</v>
      </c>
      <c r="AI114" s="137">
        <v>0.01</v>
      </c>
      <c r="AJ114" s="137">
        <v>0.01</v>
      </c>
      <c r="AK114" s="164">
        <v>0.01</v>
      </c>
      <c r="AL114" s="137">
        <v>0.01</v>
      </c>
      <c r="AM114" s="137">
        <v>0.01</v>
      </c>
      <c r="AN114" s="137">
        <v>0.01</v>
      </c>
      <c r="AO114" s="137">
        <v>0.01</v>
      </c>
      <c r="AP114" s="137">
        <v>0.01</v>
      </c>
      <c r="AQ114" s="137">
        <v>0.01</v>
      </c>
      <c r="AR114" s="164">
        <v>0.01</v>
      </c>
      <c r="AS114" s="141">
        <v>0.01</v>
      </c>
      <c r="AW114" s="31">
        <f t="shared" si="12"/>
        <v>0.46000000000000013</v>
      </c>
      <c r="AX114" s="18">
        <v>86400</v>
      </c>
      <c r="AY114" s="33">
        <f t="shared" si="13"/>
        <v>39744.000000000015</v>
      </c>
    </row>
    <row r="115" spans="1:51" x14ac:dyDescent="0.25">
      <c r="A115" s="29"/>
      <c r="B115" s="37"/>
      <c r="C115" s="77" t="s">
        <v>94</v>
      </c>
      <c r="D115" s="78"/>
      <c r="E115" s="79">
        <v>89</v>
      </c>
      <c r="F115" s="77">
        <v>86400</v>
      </c>
      <c r="G115" s="80">
        <f t="shared" si="14"/>
        <v>0</v>
      </c>
      <c r="H115" s="34">
        <v>44496</v>
      </c>
      <c r="I115" s="34">
        <f t="shared" si="15"/>
        <v>-44496</v>
      </c>
      <c r="J115" s="18"/>
      <c r="K115" s="36"/>
      <c r="L115" s="76">
        <v>1.4999999999999999E-2</v>
      </c>
      <c r="M115" s="76">
        <v>1.4999999999999999E-2</v>
      </c>
      <c r="N115" s="76"/>
      <c r="O115" s="76">
        <v>0.02</v>
      </c>
      <c r="P115" s="159">
        <v>0.02</v>
      </c>
      <c r="Q115" s="76">
        <v>0.02</v>
      </c>
      <c r="R115" s="76">
        <v>0.02</v>
      </c>
      <c r="S115" s="76">
        <v>0.02</v>
      </c>
      <c r="T115" s="76">
        <v>0.02</v>
      </c>
      <c r="U115" s="76">
        <v>0.02</v>
      </c>
      <c r="V115" s="160">
        <v>0.02</v>
      </c>
      <c r="W115" s="76">
        <v>0.02</v>
      </c>
      <c r="X115" s="76">
        <v>0.02</v>
      </c>
      <c r="Y115" s="76">
        <v>0.02</v>
      </c>
      <c r="Z115" s="137">
        <v>0.02</v>
      </c>
      <c r="AA115" s="137">
        <v>0.02</v>
      </c>
      <c r="AB115" s="137">
        <v>0.02</v>
      </c>
      <c r="AC115" s="137">
        <v>0.02</v>
      </c>
      <c r="AD115" s="164">
        <v>0.03</v>
      </c>
      <c r="AE115" s="137">
        <v>0.03</v>
      </c>
      <c r="AF115" s="137">
        <v>0.03</v>
      </c>
      <c r="AG115" s="137">
        <v>0.03</v>
      </c>
      <c r="AH115" s="137">
        <v>0.03</v>
      </c>
      <c r="AI115" s="137">
        <v>0.03</v>
      </c>
      <c r="AJ115" s="137">
        <v>0.03</v>
      </c>
      <c r="AK115" s="164">
        <v>0.03</v>
      </c>
      <c r="AL115" s="137">
        <v>0.03</v>
      </c>
      <c r="AM115" s="137">
        <v>0.03</v>
      </c>
      <c r="AN115" s="137">
        <v>0.03</v>
      </c>
      <c r="AO115" s="137">
        <v>0.03</v>
      </c>
      <c r="AP115" s="137">
        <v>0.03</v>
      </c>
      <c r="AQ115" s="137">
        <v>0.03</v>
      </c>
      <c r="AR115" s="164">
        <v>0.03</v>
      </c>
      <c r="AS115" s="141">
        <v>0.03</v>
      </c>
      <c r="AW115" s="31">
        <f t="shared" si="12"/>
        <v>0.78000000000000036</v>
      </c>
      <c r="AX115" s="18">
        <v>86400</v>
      </c>
      <c r="AY115" s="33">
        <f t="shared" si="13"/>
        <v>67392.000000000029</v>
      </c>
    </row>
    <row r="116" spans="1:51" x14ac:dyDescent="0.25">
      <c r="A116" s="29"/>
      <c r="B116" s="37"/>
      <c r="C116" s="77" t="s">
        <v>95</v>
      </c>
      <c r="D116" s="78"/>
      <c r="E116" s="79">
        <v>89</v>
      </c>
      <c r="F116" s="77">
        <v>86400</v>
      </c>
      <c r="G116" s="80">
        <f t="shared" si="14"/>
        <v>0</v>
      </c>
      <c r="H116" s="34">
        <v>59328</v>
      </c>
      <c r="I116" s="34">
        <f t="shared" si="15"/>
        <v>-59328</v>
      </c>
      <c r="J116" s="18"/>
      <c r="K116" s="36"/>
      <c r="L116" s="76">
        <v>0.02</v>
      </c>
      <c r="M116" s="76">
        <v>0.02</v>
      </c>
      <c r="N116" s="76"/>
      <c r="O116" s="76">
        <v>0.03</v>
      </c>
      <c r="P116" s="159">
        <v>0.03</v>
      </c>
      <c r="Q116" s="76">
        <v>0.03</v>
      </c>
      <c r="R116" s="76">
        <v>0.03</v>
      </c>
      <c r="S116" s="76">
        <v>0.03</v>
      </c>
      <c r="T116" s="76">
        <v>0.03</v>
      </c>
      <c r="U116" s="76">
        <v>0.03</v>
      </c>
      <c r="V116" s="160">
        <v>0.03</v>
      </c>
      <c r="W116" s="76">
        <v>0.03</v>
      </c>
      <c r="X116" s="76">
        <v>0.03</v>
      </c>
      <c r="Y116" s="76">
        <v>0.03</v>
      </c>
      <c r="Z116" s="137">
        <v>0.03</v>
      </c>
      <c r="AA116" s="137">
        <v>0.03</v>
      </c>
      <c r="AB116" s="137">
        <v>0.03</v>
      </c>
      <c r="AC116" s="137">
        <v>0.03</v>
      </c>
      <c r="AD116" s="164">
        <v>0.02</v>
      </c>
      <c r="AE116" s="137">
        <v>0.02</v>
      </c>
      <c r="AF116" s="137">
        <v>0.02</v>
      </c>
      <c r="AG116" s="137">
        <v>0.02</v>
      </c>
      <c r="AH116" s="137">
        <v>0.02</v>
      </c>
      <c r="AI116" s="137">
        <v>0.02</v>
      </c>
      <c r="AJ116" s="137">
        <v>0.02</v>
      </c>
      <c r="AK116" s="164">
        <v>0.02</v>
      </c>
      <c r="AL116" s="137">
        <v>0.02</v>
      </c>
      <c r="AM116" s="137">
        <v>0.02</v>
      </c>
      <c r="AN116" s="137">
        <v>0.02</v>
      </c>
      <c r="AO116" s="137">
        <v>0.02</v>
      </c>
      <c r="AP116" s="137">
        <v>0.02</v>
      </c>
      <c r="AQ116" s="137">
        <v>0.02</v>
      </c>
      <c r="AR116" s="164">
        <v>0.02</v>
      </c>
      <c r="AS116" s="141">
        <v>0.02</v>
      </c>
      <c r="AW116" s="31">
        <f t="shared" si="12"/>
        <v>0.77000000000000046</v>
      </c>
      <c r="AX116" s="18">
        <v>86400</v>
      </c>
      <c r="AY116" s="33">
        <f t="shared" si="13"/>
        <v>66528.000000000044</v>
      </c>
    </row>
    <row r="117" spans="1:51" x14ac:dyDescent="0.25">
      <c r="A117" s="29"/>
      <c r="B117" s="37"/>
      <c r="C117" s="77" t="s">
        <v>96</v>
      </c>
      <c r="D117" s="78"/>
      <c r="E117" s="79">
        <v>89</v>
      </c>
      <c r="F117" s="77">
        <v>86400</v>
      </c>
      <c r="G117" s="80">
        <f t="shared" si="14"/>
        <v>0</v>
      </c>
      <c r="H117" s="34">
        <v>44496</v>
      </c>
      <c r="I117" s="34">
        <f t="shared" si="15"/>
        <v>-44496</v>
      </c>
      <c r="J117" s="18"/>
      <c r="K117" s="36"/>
      <c r="L117" s="76">
        <v>1.4999999999999999E-2</v>
      </c>
      <c r="M117" s="76">
        <v>1.4999999999999999E-2</v>
      </c>
      <c r="N117" s="76"/>
      <c r="O117" s="76">
        <v>0.02</v>
      </c>
      <c r="P117" s="159">
        <v>0.02</v>
      </c>
      <c r="Q117" s="76">
        <v>0.02</v>
      </c>
      <c r="R117" s="76">
        <v>0.02</v>
      </c>
      <c r="S117" s="76">
        <v>0.02</v>
      </c>
      <c r="T117" s="76">
        <v>0.02</v>
      </c>
      <c r="U117" s="76">
        <v>0.02</v>
      </c>
      <c r="V117" s="160">
        <v>0.02</v>
      </c>
      <c r="W117" s="76">
        <v>0.02</v>
      </c>
      <c r="X117" s="76">
        <v>0.02</v>
      </c>
      <c r="Y117" s="76">
        <v>0.02</v>
      </c>
      <c r="Z117" s="137">
        <v>0.02</v>
      </c>
      <c r="AA117" s="137">
        <v>0.02</v>
      </c>
      <c r="AB117" s="137">
        <v>0.02</v>
      </c>
      <c r="AC117" s="137">
        <v>0.02</v>
      </c>
      <c r="AD117" s="164">
        <v>0.02</v>
      </c>
      <c r="AE117" s="137">
        <v>0.02</v>
      </c>
      <c r="AF117" s="137">
        <v>0.02</v>
      </c>
      <c r="AG117" s="137">
        <v>0.02</v>
      </c>
      <c r="AH117" s="137">
        <v>0.02</v>
      </c>
      <c r="AI117" s="137">
        <v>0.02</v>
      </c>
      <c r="AJ117" s="137">
        <v>0.02</v>
      </c>
      <c r="AK117" s="164">
        <v>0.02</v>
      </c>
      <c r="AL117" s="137">
        <v>0.02</v>
      </c>
      <c r="AM117" s="137">
        <v>0.02</v>
      </c>
      <c r="AN117" s="137">
        <v>0.02</v>
      </c>
      <c r="AO117" s="137">
        <v>0.02</v>
      </c>
      <c r="AP117" s="137">
        <v>0.02</v>
      </c>
      <c r="AQ117" s="137">
        <v>0.02</v>
      </c>
      <c r="AR117" s="164">
        <v>0.03</v>
      </c>
      <c r="AS117" s="141">
        <v>0.03</v>
      </c>
      <c r="AW117" s="31">
        <f t="shared" si="12"/>
        <v>0.64000000000000024</v>
      </c>
      <c r="AX117" s="18">
        <v>86400</v>
      </c>
      <c r="AY117" s="33">
        <f t="shared" si="13"/>
        <v>55296.000000000022</v>
      </c>
    </row>
    <row r="118" spans="1:51" x14ac:dyDescent="0.25">
      <c r="A118" s="29"/>
      <c r="B118" s="37"/>
      <c r="C118" s="77" t="s">
        <v>97</v>
      </c>
      <c r="D118" s="78"/>
      <c r="E118" s="79">
        <v>89</v>
      </c>
      <c r="F118" s="77">
        <v>86400</v>
      </c>
      <c r="G118" s="80">
        <f t="shared" si="14"/>
        <v>0</v>
      </c>
      <c r="H118" s="34">
        <v>444960</v>
      </c>
      <c r="I118" s="34">
        <f t="shared" si="15"/>
        <v>-444960</v>
      </c>
      <c r="J118" s="18"/>
      <c r="K118" s="36"/>
      <c r="L118" s="76">
        <v>0.15</v>
      </c>
      <c r="M118" s="76">
        <v>0.15</v>
      </c>
      <c r="N118" s="76"/>
      <c r="O118" s="76">
        <v>0.14000000000000001</v>
      </c>
      <c r="P118" s="159">
        <v>0.14000000000000001</v>
      </c>
      <c r="Q118" s="76">
        <v>0.14000000000000001</v>
      </c>
      <c r="R118" s="76">
        <v>0.14000000000000001</v>
      </c>
      <c r="S118" s="76">
        <v>0.14000000000000001</v>
      </c>
      <c r="T118" s="76">
        <v>0.14000000000000001</v>
      </c>
      <c r="U118" s="76">
        <v>0.14000000000000001</v>
      </c>
      <c r="V118" s="160">
        <v>0.14000000000000001</v>
      </c>
      <c r="W118" s="76">
        <v>0.14000000000000001</v>
      </c>
      <c r="X118" s="76">
        <v>0.14000000000000001</v>
      </c>
      <c r="Y118" s="76">
        <v>0.14000000000000001</v>
      </c>
      <c r="Z118" s="137">
        <v>0.14000000000000001</v>
      </c>
      <c r="AA118" s="137">
        <v>0.14000000000000001</v>
      </c>
      <c r="AB118" s="137">
        <v>0.14000000000000001</v>
      </c>
      <c r="AC118" s="137">
        <v>0.14000000000000001</v>
      </c>
      <c r="AD118" s="164">
        <v>0.12</v>
      </c>
      <c r="AE118" s="137">
        <v>0.12</v>
      </c>
      <c r="AF118" s="137">
        <v>0.12</v>
      </c>
      <c r="AG118" s="137">
        <v>0.12</v>
      </c>
      <c r="AH118" s="137">
        <v>0.12</v>
      </c>
      <c r="AI118" s="137">
        <v>0.12</v>
      </c>
      <c r="AJ118" s="137">
        <v>0.12</v>
      </c>
      <c r="AK118" s="164">
        <v>0.115</v>
      </c>
      <c r="AL118" s="137">
        <v>0.115</v>
      </c>
      <c r="AM118" s="137">
        <v>0.115</v>
      </c>
      <c r="AN118" s="137">
        <v>0.115</v>
      </c>
      <c r="AO118" s="137">
        <v>0.115</v>
      </c>
      <c r="AP118" s="137">
        <v>0.115</v>
      </c>
      <c r="AQ118" s="137">
        <v>0.115</v>
      </c>
      <c r="AR118" s="164">
        <v>0.14000000000000001</v>
      </c>
      <c r="AS118" s="141">
        <v>0.14000000000000001</v>
      </c>
      <c r="AW118" s="31">
        <f t="shared" si="12"/>
        <v>4.025000000000003</v>
      </c>
      <c r="AX118" s="18">
        <v>86400</v>
      </c>
      <c r="AY118" s="33">
        <f t="shared" si="13"/>
        <v>347760.00000000023</v>
      </c>
    </row>
    <row r="119" spans="1:51" x14ac:dyDescent="0.25">
      <c r="A119" s="29"/>
      <c r="B119" s="37"/>
      <c r="C119" s="77" t="s">
        <v>98</v>
      </c>
      <c r="D119" s="78"/>
      <c r="E119" s="79">
        <v>89</v>
      </c>
      <c r="F119" s="77">
        <v>86400</v>
      </c>
      <c r="G119" s="80">
        <f t="shared" si="14"/>
        <v>0</v>
      </c>
      <c r="H119" s="34">
        <v>59328</v>
      </c>
      <c r="I119" s="34">
        <f t="shared" si="15"/>
        <v>-59328</v>
      </c>
      <c r="J119" s="18"/>
      <c r="K119" s="36"/>
      <c r="L119" s="76">
        <v>0.02</v>
      </c>
      <c r="M119" s="76">
        <v>0.02</v>
      </c>
      <c r="N119" s="76"/>
      <c r="O119" s="76">
        <v>0.02</v>
      </c>
      <c r="P119" s="159">
        <v>0.02</v>
      </c>
      <c r="Q119" s="76">
        <v>0.02</v>
      </c>
      <c r="R119" s="76">
        <v>0.02</v>
      </c>
      <c r="S119" s="76">
        <v>0.02</v>
      </c>
      <c r="T119" s="76">
        <v>0.02</v>
      </c>
      <c r="U119" s="76">
        <v>0.02</v>
      </c>
      <c r="V119" s="160">
        <v>0.02</v>
      </c>
      <c r="W119" s="76">
        <v>0.02</v>
      </c>
      <c r="X119" s="76">
        <v>0.02</v>
      </c>
      <c r="Y119" s="76">
        <v>0.02</v>
      </c>
      <c r="Z119" s="137">
        <v>0.02</v>
      </c>
      <c r="AA119" s="137">
        <v>0.02</v>
      </c>
      <c r="AB119" s="137">
        <v>0.02</v>
      </c>
      <c r="AC119" s="137">
        <v>0.02</v>
      </c>
      <c r="AD119" s="164">
        <v>1.4999999999999999E-2</v>
      </c>
      <c r="AE119" s="137">
        <v>1.4999999999999999E-2</v>
      </c>
      <c r="AF119" s="137">
        <v>1.4999999999999999E-2</v>
      </c>
      <c r="AG119" s="137">
        <v>1.4999999999999999E-2</v>
      </c>
      <c r="AH119" s="137">
        <v>1.4999999999999999E-2</v>
      </c>
      <c r="AI119" s="137">
        <v>1.4999999999999999E-2</v>
      </c>
      <c r="AJ119" s="137">
        <v>1.4999999999999999E-2</v>
      </c>
      <c r="AK119" s="164">
        <v>1.4999999999999999E-2</v>
      </c>
      <c r="AL119" s="137">
        <v>1.4999999999999999E-2</v>
      </c>
      <c r="AM119" s="137">
        <v>1.4999999999999999E-2</v>
      </c>
      <c r="AN119" s="137">
        <v>1.4999999999999999E-2</v>
      </c>
      <c r="AO119" s="137">
        <v>1.4999999999999999E-2</v>
      </c>
      <c r="AP119" s="137">
        <v>1.4999999999999999E-2</v>
      </c>
      <c r="AQ119" s="137">
        <v>1.4999999999999999E-2</v>
      </c>
      <c r="AR119" s="164">
        <v>0.01</v>
      </c>
      <c r="AS119" s="141">
        <v>0.01</v>
      </c>
      <c r="AW119" s="31">
        <f t="shared" si="12"/>
        <v>0.53000000000000014</v>
      </c>
      <c r="AX119" s="18">
        <v>86400</v>
      </c>
      <c r="AY119" s="33">
        <f t="shared" si="13"/>
        <v>45792.000000000015</v>
      </c>
    </row>
    <row r="120" spans="1:51" x14ac:dyDescent="0.25">
      <c r="A120" s="29"/>
      <c r="B120" s="37"/>
      <c r="C120" s="77" t="s">
        <v>99</v>
      </c>
      <c r="D120" s="78"/>
      <c r="E120" s="79">
        <v>89</v>
      </c>
      <c r="F120" s="77">
        <v>86400</v>
      </c>
      <c r="G120" s="80">
        <f t="shared" si="14"/>
        <v>0</v>
      </c>
      <c r="H120" s="34">
        <v>593279.99999999988</v>
      </c>
      <c r="I120" s="34">
        <f t="shared" si="15"/>
        <v>-593279.99999999988</v>
      </c>
      <c r="J120" s="18"/>
      <c r="K120" s="36"/>
      <c r="L120" s="76">
        <v>0.2</v>
      </c>
      <c r="M120" s="76">
        <v>0.2</v>
      </c>
      <c r="N120" s="76"/>
      <c r="O120" s="76">
        <v>0.25</v>
      </c>
      <c r="P120" s="159">
        <v>0.25</v>
      </c>
      <c r="Q120" s="76">
        <v>0.25</v>
      </c>
      <c r="R120" s="76">
        <v>0.25</v>
      </c>
      <c r="S120" s="76">
        <v>0.25</v>
      </c>
      <c r="T120" s="76">
        <v>0.25</v>
      </c>
      <c r="U120" s="76">
        <v>0.25</v>
      </c>
      <c r="V120" s="160">
        <v>0.25</v>
      </c>
      <c r="W120" s="76">
        <v>0.25</v>
      </c>
      <c r="X120" s="76">
        <v>0.25</v>
      </c>
      <c r="Y120" s="76">
        <v>0.25</v>
      </c>
      <c r="Z120" s="137">
        <v>0.25</v>
      </c>
      <c r="AA120" s="137">
        <v>0.25</v>
      </c>
      <c r="AB120" s="137">
        <v>0.25</v>
      </c>
      <c r="AC120" s="137">
        <v>0.25</v>
      </c>
      <c r="AD120" s="164">
        <v>0.2</v>
      </c>
      <c r="AE120" s="137">
        <v>0.2</v>
      </c>
      <c r="AF120" s="137">
        <v>0.2</v>
      </c>
      <c r="AG120" s="137">
        <v>0.2</v>
      </c>
      <c r="AH120" s="137">
        <v>0.2</v>
      </c>
      <c r="AI120" s="137">
        <v>0.2</v>
      </c>
      <c r="AJ120" s="137">
        <v>0.2</v>
      </c>
      <c r="AK120" s="164">
        <v>0.19</v>
      </c>
      <c r="AL120" s="137">
        <v>0.19</v>
      </c>
      <c r="AM120" s="137">
        <v>0.19</v>
      </c>
      <c r="AN120" s="137">
        <v>0.19</v>
      </c>
      <c r="AO120" s="137">
        <v>0.19</v>
      </c>
      <c r="AP120" s="137">
        <v>0.19</v>
      </c>
      <c r="AQ120" s="137">
        <v>0.19</v>
      </c>
      <c r="AR120" s="164">
        <v>0.15</v>
      </c>
      <c r="AS120" s="141">
        <v>0.15</v>
      </c>
      <c r="AW120" s="31">
        <f t="shared" si="12"/>
        <v>6.7800000000000047</v>
      </c>
      <c r="AX120" s="18">
        <v>86400</v>
      </c>
      <c r="AY120" s="33">
        <f t="shared" si="13"/>
        <v>585792.00000000035</v>
      </c>
    </row>
    <row r="121" spans="1:51" x14ac:dyDescent="0.25">
      <c r="A121" s="29"/>
      <c r="B121" s="37"/>
      <c r="C121" s="77" t="s">
        <v>100</v>
      </c>
      <c r="D121" s="78"/>
      <c r="E121" s="79">
        <v>89</v>
      </c>
      <c r="F121" s="77">
        <v>86400</v>
      </c>
      <c r="G121" s="80">
        <f t="shared" si="14"/>
        <v>0</v>
      </c>
      <c r="H121" s="34">
        <v>44496</v>
      </c>
      <c r="I121" s="34">
        <f t="shared" si="15"/>
        <v>-44496</v>
      </c>
      <c r="J121" s="18"/>
      <c r="K121" s="36"/>
      <c r="L121" s="76">
        <v>1.4999999999999999E-2</v>
      </c>
      <c r="M121" s="76">
        <v>1.4999999999999999E-2</v>
      </c>
      <c r="N121" s="76"/>
      <c r="O121" s="76">
        <v>0.03</v>
      </c>
      <c r="P121" s="159">
        <v>0.03</v>
      </c>
      <c r="Q121" s="76">
        <v>0.03</v>
      </c>
      <c r="R121" s="76">
        <v>0.03</v>
      </c>
      <c r="S121" s="76">
        <v>0.03</v>
      </c>
      <c r="T121" s="76">
        <v>0.03</v>
      </c>
      <c r="U121" s="76">
        <v>0.03</v>
      </c>
      <c r="V121" s="160">
        <v>0.03</v>
      </c>
      <c r="W121" s="76">
        <v>0.03</v>
      </c>
      <c r="X121" s="76">
        <v>0.03</v>
      </c>
      <c r="Y121" s="76">
        <v>0.03</v>
      </c>
      <c r="Z121" s="137">
        <v>0.03</v>
      </c>
      <c r="AA121" s="137">
        <v>0.03</v>
      </c>
      <c r="AB121" s="137">
        <v>0.03</v>
      </c>
      <c r="AC121" s="137">
        <v>0.03</v>
      </c>
      <c r="AD121" s="164">
        <v>0.02</v>
      </c>
      <c r="AE121" s="137">
        <v>0.02</v>
      </c>
      <c r="AF121" s="137">
        <v>0.02</v>
      </c>
      <c r="AG121" s="137">
        <v>0.02</v>
      </c>
      <c r="AH121" s="137">
        <v>0.02</v>
      </c>
      <c r="AI121" s="137">
        <v>0.02</v>
      </c>
      <c r="AJ121" s="137">
        <v>0.02</v>
      </c>
      <c r="AK121" s="164">
        <v>0.02</v>
      </c>
      <c r="AL121" s="137">
        <v>0.02</v>
      </c>
      <c r="AM121" s="137">
        <v>0.02</v>
      </c>
      <c r="AN121" s="137">
        <v>0.02</v>
      </c>
      <c r="AO121" s="137">
        <v>0.02</v>
      </c>
      <c r="AP121" s="137">
        <v>0.02</v>
      </c>
      <c r="AQ121" s="137">
        <v>0.02</v>
      </c>
      <c r="AR121" s="164">
        <v>0.02</v>
      </c>
      <c r="AS121" s="141">
        <v>0.02</v>
      </c>
      <c r="AW121" s="31">
        <f t="shared" si="12"/>
        <v>0.77000000000000046</v>
      </c>
      <c r="AX121" s="18">
        <v>86400</v>
      </c>
      <c r="AY121" s="33">
        <f t="shared" si="13"/>
        <v>66528.000000000044</v>
      </c>
    </row>
    <row r="122" spans="1:51" x14ac:dyDescent="0.25">
      <c r="A122" s="29"/>
      <c r="B122" s="37"/>
      <c r="C122" s="77" t="s">
        <v>101</v>
      </c>
      <c r="D122" s="78"/>
      <c r="E122" s="79">
        <v>89</v>
      </c>
      <c r="F122" s="77">
        <v>86400</v>
      </c>
      <c r="G122" s="80">
        <f t="shared" si="14"/>
        <v>0</v>
      </c>
      <c r="H122" s="34">
        <v>543840.00000000012</v>
      </c>
      <c r="I122" s="34">
        <f>G122-H122</f>
        <v>-543840.00000000012</v>
      </c>
      <c r="J122" s="18"/>
      <c r="K122" s="36"/>
      <c r="L122" s="76">
        <v>0.2</v>
      </c>
      <c r="M122" s="76">
        <v>0.2</v>
      </c>
      <c r="N122" s="76"/>
      <c r="O122" s="76">
        <v>0.18</v>
      </c>
      <c r="P122" s="159">
        <v>0.18</v>
      </c>
      <c r="Q122" s="76">
        <v>0.18</v>
      </c>
      <c r="R122" s="76">
        <v>0.18</v>
      </c>
      <c r="S122" s="76">
        <v>0.18</v>
      </c>
      <c r="T122" s="76">
        <v>0.18</v>
      </c>
      <c r="U122" s="76">
        <v>0.18</v>
      </c>
      <c r="V122" s="160">
        <v>0.18</v>
      </c>
      <c r="W122" s="76">
        <v>0.18</v>
      </c>
      <c r="X122" s="76">
        <v>0.18</v>
      </c>
      <c r="Y122" s="76">
        <v>0.18</v>
      </c>
      <c r="Z122" s="137">
        <v>0.18</v>
      </c>
      <c r="AA122" s="137">
        <v>0.18</v>
      </c>
      <c r="AB122" s="137">
        <v>0.18</v>
      </c>
      <c r="AC122" s="137">
        <v>0.18</v>
      </c>
      <c r="AD122" s="164">
        <v>0.13</v>
      </c>
      <c r="AE122" s="137">
        <v>0.13</v>
      </c>
      <c r="AF122" s="137">
        <v>0.13</v>
      </c>
      <c r="AG122" s="137">
        <v>0.13</v>
      </c>
      <c r="AH122" s="137">
        <v>0.13</v>
      </c>
      <c r="AI122" s="137">
        <v>0.13</v>
      </c>
      <c r="AJ122" s="137">
        <v>0.13</v>
      </c>
      <c r="AK122" s="164">
        <v>0.125</v>
      </c>
      <c r="AL122" s="137">
        <v>0.125</v>
      </c>
      <c r="AM122" s="137">
        <v>0.125</v>
      </c>
      <c r="AN122" s="137">
        <v>0.125</v>
      </c>
      <c r="AO122" s="137">
        <v>0.125</v>
      </c>
      <c r="AP122" s="137">
        <v>0.125</v>
      </c>
      <c r="AQ122" s="137">
        <v>0.125</v>
      </c>
      <c r="AR122" s="164">
        <v>0.125</v>
      </c>
      <c r="AS122" s="141">
        <v>0.125</v>
      </c>
      <c r="AW122" s="31">
        <f t="shared" si="12"/>
        <v>4.7349999999999994</v>
      </c>
      <c r="AX122" s="18">
        <v>86400</v>
      </c>
      <c r="AY122" s="33">
        <f t="shared" si="13"/>
        <v>409103.99999999994</v>
      </c>
    </row>
    <row r="123" spans="1:51" x14ac:dyDescent="0.25">
      <c r="A123" s="29"/>
      <c r="B123" s="37"/>
      <c r="C123" s="77" t="s">
        <v>102</v>
      </c>
      <c r="D123" s="78"/>
      <c r="E123" s="79">
        <v>89</v>
      </c>
      <c r="F123" s="77">
        <v>86400</v>
      </c>
      <c r="G123" s="80">
        <f t="shared" si="14"/>
        <v>0</v>
      </c>
      <c r="H123" s="34">
        <v>988799.99999999988</v>
      </c>
      <c r="I123" s="34">
        <f t="shared" si="15"/>
        <v>-988799.99999999988</v>
      </c>
      <c r="J123" s="18"/>
      <c r="K123" s="36"/>
      <c r="L123" s="76">
        <v>0.35</v>
      </c>
      <c r="M123" s="76">
        <v>0.35</v>
      </c>
      <c r="N123" s="76"/>
      <c r="O123" s="76">
        <v>0.3</v>
      </c>
      <c r="P123" s="159">
        <v>0.3</v>
      </c>
      <c r="Q123" s="76">
        <v>0.3</v>
      </c>
      <c r="R123" s="76">
        <v>0.3</v>
      </c>
      <c r="S123" s="76">
        <v>0.3</v>
      </c>
      <c r="T123" s="76">
        <v>0.3</v>
      </c>
      <c r="U123" s="76">
        <v>0.3</v>
      </c>
      <c r="V123" s="160">
        <v>0.3</v>
      </c>
      <c r="W123" s="76">
        <v>0.3</v>
      </c>
      <c r="X123" s="76">
        <v>0.3</v>
      </c>
      <c r="Y123" s="76">
        <v>0.3</v>
      </c>
      <c r="Z123" s="137">
        <v>0.3</v>
      </c>
      <c r="AA123" s="137">
        <v>0.3</v>
      </c>
      <c r="AB123" s="137">
        <v>0.3</v>
      </c>
      <c r="AC123" s="137">
        <v>0.3</v>
      </c>
      <c r="AD123" s="164">
        <v>0.25</v>
      </c>
      <c r="AE123" s="137">
        <v>0.25</v>
      </c>
      <c r="AF123" s="137">
        <v>0.25</v>
      </c>
      <c r="AG123" s="137">
        <v>0.25</v>
      </c>
      <c r="AH123" s="137">
        <v>0.25</v>
      </c>
      <c r="AI123" s="137">
        <v>0.25</v>
      </c>
      <c r="AJ123" s="137">
        <v>0.25</v>
      </c>
      <c r="AK123" s="164">
        <v>0.24</v>
      </c>
      <c r="AL123" s="137">
        <v>0.24</v>
      </c>
      <c r="AM123" s="137">
        <v>0.24</v>
      </c>
      <c r="AN123" s="137">
        <v>0.24</v>
      </c>
      <c r="AO123" s="137">
        <v>0.24</v>
      </c>
      <c r="AP123" s="137">
        <v>0.24</v>
      </c>
      <c r="AQ123" s="137">
        <v>0.24</v>
      </c>
      <c r="AR123" s="164">
        <v>0.24</v>
      </c>
      <c r="AS123" s="141">
        <v>0.24</v>
      </c>
      <c r="AW123" s="31">
        <f t="shared" si="12"/>
        <v>8.41</v>
      </c>
      <c r="AX123" s="18">
        <v>86400</v>
      </c>
      <c r="AY123" s="33">
        <f t="shared" si="13"/>
        <v>726624</v>
      </c>
    </row>
    <row r="124" spans="1:51" x14ac:dyDescent="0.25">
      <c r="A124" s="29"/>
      <c r="B124" s="37"/>
      <c r="C124" s="77" t="s">
        <v>103</v>
      </c>
      <c r="D124" s="78"/>
      <c r="E124" s="79">
        <v>89</v>
      </c>
      <c r="F124" s="77">
        <v>86400</v>
      </c>
      <c r="G124" s="80">
        <f t="shared" si="14"/>
        <v>0</v>
      </c>
      <c r="H124" s="34">
        <v>1285439.9999999998</v>
      </c>
      <c r="I124" s="34">
        <f t="shared" si="15"/>
        <v>-1285439.9999999998</v>
      </c>
      <c r="J124" s="18"/>
      <c r="K124" s="36"/>
      <c r="L124" s="76">
        <v>0.3</v>
      </c>
      <c r="M124" s="76">
        <v>0.3</v>
      </c>
      <c r="N124" s="76"/>
      <c r="O124" s="76">
        <v>0.6</v>
      </c>
      <c r="P124" s="159">
        <v>0.6</v>
      </c>
      <c r="Q124" s="76">
        <v>0.6</v>
      </c>
      <c r="R124" s="76">
        <v>0.6</v>
      </c>
      <c r="S124" s="76">
        <v>0.6</v>
      </c>
      <c r="T124" s="76">
        <v>0.6</v>
      </c>
      <c r="U124" s="76">
        <v>0.6</v>
      </c>
      <c r="V124" s="160">
        <v>0.6</v>
      </c>
      <c r="W124" s="76">
        <v>0.6</v>
      </c>
      <c r="X124" s="76">
        <v>0.6</v>
      </c>
      <c r="Y124" s="76">
        <v>0.6</v>
      </c>
      <c r="Z124" s="137">
        <v>0.6</v>
      </c>
      <c r="AA124" s="137">
        <v>0.6</v>
      </c>
      <c r="AB124" s="137">
        <v>0.6</v>
      </c>
      <c r="AC124" s="137">
        <v>0.6</v>
      </c>
      <c r="AD124" s="164">
        <v>0.6</v>
      </c>
      <c r="AE124" s="137">
        <v>0.6</v>
      </c>
      <c r="AF124" s="137">
        <v>0.6</v>
      </c>
      <c r="AG124" s="137">
        <v>0.6</v>
      </c>
      <c r="AH124" s="137">
        <v>0.6</v>
      </c>
      <c r="AI124" s="137">
        <v>0.6</v>
      </c>
      <c r="AJ124" s="137">
        <v>0.6</v>
      </c>
      <c r="AK124" s="164">
        <v>0.59</v>
      </c>
      <c r="AL124" s="137">
        <v>0.59</v>
      </c>
      <c r="AM124" s="137">
        <v>0.59</v>
      </c>
      <c r="AN124" s="137">
        <v>0.59</v>
      </c>
      <c r="AO124" s="137">
        <v>0.59</v>
      </c>
      <c r="AP124" s="137">
        <v>0.59</v>
      </c>
      <c r="AQ124" s="137">
        <v>0.59</v>
      </c>
      <c r="AR124" s="164">
        <v>0.6</v>
      </c>
      <c r="AS124" s="141">
        <v>0.6</v>
      </c>
      <c r="AW124" s="31">
        <f t="shared" si="12"/>
        <v>18.529999999999998</v>
      </c>
      <c r="AX124" s="18">
        <v>86400</v>
      </c>
      <c r="AY124" s="33">
        <f t="shared" si="13"/>
        <v>1600991.9999999998</v>
      </c>
    </row>
    <row r="125" spans="1:51" x14ac:dyDescent="0.25">
      <c r="A125" s="29"/>
      <c r="B125" s="37"/>
      <c r="C125" s="81" t="s">
        <v>104</v>
      </c>
      <c r="D125" s="82"/>
      <c r="E125" s="83">
        <v>89</v>
      </c>
      <c r="F125" s="84">
        <v>86400</v>
      </c>
      <c r="G125" s="85">
        <f t="shared" si="14"/>
        <v>0</v>
      </c>
      <c r="H125" s="34">
        <v>59328</v>
      </c>
      <c r="I125" s="34">
        <f t="shared" si="15"/>
        <v>-59328</v>
      </c>
      <c r="J125" s="18"/>
      <c r="K125" s="36"/>
      <c r="L125" s="76">
        <v>0.02</v>
      </c>
      <c r="M125" s="76">
        <v>0.02</v>
      </c>
      <c r="N125" s="76"/>
      <c r="O125" s="76">
        <v>0.1</v>
      </c>
      <c r="P125" s="159">
        <v>0.1</v>
      </c>
      <c r="Q125" s="76">
        <v>0.1</v>
      </c>
      <c r="R125" s="76">
        <v>0.1</v>
      </c>
      <c r="S125" s="76">
        <v>0.1</v>
      </c>
      <c r="T125" s="76">
        <v>0.1</v>
      </c>
      <c r="U125" s="76">
        <v>0.1</v>
      </c>
      <c r="V125" s="160">
        <v>0.1</v>
      </c>
      <c r="W125" s="76">
        <v>0.1</v>
      </c>
      <c r="X125" s="76">
        <v>0.1</v>
      </c>
      <c r="Y125" s="76">
        <v>0.1</v>
      </c>
      <c r="Z125" s="137">
        <v>0.1</v>
      </c>
      <c r="AA125" s="137">
        <v>0.1</v>
      </c>
      <c r="AB125" s="137">
        <v>0.1</v>
      </c>
      <c r="AC125" s="137">
        <v>0.1</v>
      </c>
      <c r="AD125" s="164">
        <v>0.6</v>
      </c>
      <c r="AE125" s="137">
        <v>0.6</v>
      </c>
      <c r="AF125" s="137">
        <v>0.6</v>
      </c>
      <c r="AG125" s="137">
        <v>0.6</v>
      </c>
      <c r="AH125" s="137">
        <v>0.6</v>
      </c>
      <c r="AI125" s="137">
        <v>0.6</v>
      </c>
      <c r="AJ125" s="137">
        <v>0.6</v>
      </c>
      <c r="AK125" s="164">
        <v>5.5E-2</v>
      </c>
      <c r="AL125" s="137">
        <v>5.5E-2</v>
      </c>
      <c r="AM125" s="137">
        <v>5.5E-2</v>
      </c>
      <c r="AN125" s="137">
        <v>5.5E-2</v>
      </c>
      <c r="AO125" s="137">
        <v>5.5E-2</v>
      </c>
      <c r="AP125" s="137">
        <v>5.5E-2</v>
      </c>
      <c r="AQ125" s="137">
        <v>5.5E-2</v>
      </c>
      <c r="AR125" s="164">
        <v>5.5E-2</v>
      </c>
      <c r="AS125" s="141">
        <v>5.5E-2</v>
      </c>
      <c r="AW125" s="31">
        <f t="shared" si="12"/>
        <v>6.1949999999999967</v>
      </c>
      <c r="AX125" s="18">
        <v>86400</v>
      </c>
      <c r="AY125" s="33">
        <f t="shared" si="13"/>
        <v>535247.99999999977</v>
      </c>
    </row>
    <row r="126" spans="1:51" x14ac:dyDescent="0.25">
      <c r="A126" s="29"/>
      <c r="B126" s="37"/>
      <c r="C126" s="81" t="s">
        <v>105</v>
      </c>
      <c r="D126" s="82"/>
      <c r="E126" s="83">
        <v>89</v>
      </c>
      <c r="F126" s="84">
        <v>86400</v>
      </c>
      <c r="G126" s="85">
        <f t="shared" si="14"/>
        <v>0</v>
      </c>
      <c r="H126" s="34">
        <v>29664</v>
      </c>
      <c r="I126" s="34">
        <f t="shared" si="15"/>
        <v>-29664</v>
      </c>
      <c r="J126" s="18"/>
      <c r="K126" s="36"/>
      <c r="L126" s="76">
        <v>0.01</v>
      </c>
      <c r="M126" s="76">
        <v>0.01</v>
      </c>
      <c r="N126" s="76"/>
      <c r="O126" s="76">
        <v>0</v>
      </c>
      <c r="P126" s="159">
        <v>0</v>
      </c>
      <c r="Q126" s="76">
        <v>0</v>
      </c>
      <c r="R126" s="76">
        <v>0</v>
      </c>
      <c r="S126" s="76">
        <v>0</v>
      </c>
      <c r="T126" s="76">
        <v>0</v>
      </c>
      <c r="U126" s="76">
        <v>0</v>
      </c>
      <c r="V126" s="160">
        <v>0</v>
      </c>
      <c r="W126" s="76">
        <v>0</v>
      </c>
      <c r="X126" s="76">
        <v>0</v>
      </c>
      <c r="Y126" s="76">
        <v>0</v>
      </c>
      <c r="Z126" s="137">
        <v>0</v>
      </c>
      <c r="AA126" s="137">
        <v>0</v>
      </c>
      <c r="AB126" s="137">
        <v>0</v>
      </c>
      <c r="AC126" s="137">
        <v>0</v>
      </c>
      <c r="AD126" s="164">
        <v>0</v>
      </c>
      <c r="AE126" s="137">
        <v>0</v>
      </c>
      <c r="AF126" s="137">
        <v>0</v>
      </c>
      <c r="AG126" s="137">
        <v>0</v>
      </c>
      <c r="AH126" s="137">
        <v>0</v>
      </c>
      <c r="AI126" s="137">
        <v>0</v>
      </c>
      <c r="AJ126" s="137">
        <v>0</v>
      </c>
      <c r="AK126" s="164">
        <v>0</v>
      </c>
      <c r="AL126" s="137">
        <v>0</v>
      </c>
      <c r="AM126" s="137">
        <v>0</v>
      </c>
      <c r="AN126" s="137">
        <v>0</v>
      </c>
      <c r="AO126" s="137">
        <v>0</v>
      </c>
      <c r="AP126" s="137">
        <v>0</v>
      </c>
      <c r="AQ126" s="137">
        <v>0</v>
      </c>
      <c r="AR126" s="164">
        <v>0</v>
      </c>
      <c r="AS126" s="141">
        <v>0</v>
      </c>
      <c r="AW126" s="31">
        <f t="shared" si="12"/>
        <v>0</v>
      </c>
      <c r="AX126" s="18">
        <v>86400</v>
      </c>
      <c r="AY126" s="33">
        <f t="shared" si="13"/>
        <v>0</v>
      </c>
    </row>
    <row r="127" spans="1:51" x14ac:dyDescent="0.25">
      <c r="A127" s="29"/>
      <c r="B127" s="37"/>
      <c r="C127" s="81" t="s">
        <v>106</v>
      </c>
      <c r="D127" s="82"/>
      <c r="E127" s="83">
        <v>89</v>
      </c>
      <c r="F127" s="84">
        <v>86400</v>
      </c>
      <c r="G127" s="85">
        <f t="shared" si="14"/>
        <v>0</v>
      </c>
      <c r="H127" s="34">
        <v>0</v>
      </c>
      <c r="I127" s="34">
        <f t="shared" si="15"/>
        <v>0</v>
      </c>
      <c r="J127" s="18"/>
      <c r="K127" s="36"/>
      <c r="L127" s="76">
        <v>0</v>
      </c>
      <c r="M127" s="76">
        <v>0</v>
      </c>
      <c r="N127" s="76"/>
      <c r="O127" s="76">
        <v>0.05</v>
      </c>
      <c r="P127" s="159">
        <v>0.05</v>
      </c>
      <c r="Q127" s="76">
        <v>0.05</v>
      </c>
      <c r="R127" s="76">
        <v>0.05</v>
      </c>
      <c r="S127" s="76">
        <v>0.05</v>
      </c>
      <c r="T127" s="76">
        <v>0.05</v>
      </c>
      <c r="U127" s="76">
        <v>0.05</v>
      </c>
      <c r="V127" s="160">
        <v>0.05</v>
      </c>
      <c r="W127" s="76">
        <v>0.05</v>
      </c>
      <c r="X127" s="76">
        <v>0.05</v>
      </c>
      <c r="Y127" s="76">
        <v>0.05</v>
      </c>
      <c r="Z127" s="137">
        <v>0.05</v>
      </c>
      <c r="AA127" s="137">
        <v>0.05</v>
      </c>
      <c r="AB127" s="137">
        <v>0.05</v>
      </c>
      <c r="AC127" s="137">
        <v>0.05</v>
      </c>
      <c r="AD127" s="164">
        <v>0</v>
      </c>
      <c r="AE127" s="137">
        <v>0</v>
      </c>
      <c r="AF127" s="137">
        <v>0</v>
      </c>
      <c r="AG127" s="137">
        <v>0</v>
      </c>
      <c r="AH127" s="137">
        <v>0</v>
      </c>
      <c r="AI127" s="137">
        <v>0</v>
      </c>
      <c r="AJ127" s="137">
        <v>0</v>
      </c>
      <c r="AK127" s="164">
        <v>0</v>
      </c>
      <c r="AL127" s="137">
        <v>0</v>
      </c>
      <c r="AM127" s="137">
        <v>0</v>
      </c>
      <c r="AN127" s="137">
        <v>0</v>
      </c>
      <c r="AO127" s="137">
        <v>0</v>
      </c>
      <c r="AP127" s="137">
        <v>0</v>
      </c>
      <c r="AQ127" s="137">
        <v>0</v>
      </c>
      <c r="AR127" s="164">
        <v>0</v>
      </c>
      <c r="AS127" s="141">
        <v>0</v>
      </c>
      <c r="AW127" s="31">
        <f t="shared" si="12"/>
        <v>0.75000000000000011</v>
      </c>
      <c r="AX127" s="18">
        <v>86400</v>
      </c>
      <c r="AY127" s="33">
        <f t="shared" si="13"/>
        <v>64800.000000000007</v>
      </c>
    </row>
    <row r="128" spans="1:51" x14ac:dyDescent="0.25">
      <c r="A128" s="29"/>
      <c r="B128" s="37"/>
      <c r="C128" s="81" t="s">
        <v>107</v>
      </c>
      <c r="D128" s="82"/>
      <c r="E128" s="83">
        <v>89</v>
      </c>
      <c r="F128" s="84">
        <v>86400</v>
      </c>
      <c r="G128" s="85">
        <f t="shared" si="14"/>
        <v>0</v>
      </c>
      <c r="H128" s="34">
        <v>148319.99999999997</v>
      </c>
      <c r="I128" s="34">
        <f t="shared" si="15"/>
        <v>-148319.99999999997</v>
      </c>
      <c r="J128" s="18"/>
      <c r="K128" s="36"/>
      <c r="L128" s="76">
        <v>0.05</v>
      </c>
      <c r="M128" s="76">
        <v>0.05</v>
      </c>
      <c r="N128" s="76"/>
      <c r="O128" s="76">
        <v>0.1</v>
      </c>
      <c r="P128" s="159">
        <v>0.1</v>
      </c>
      <c r="Q128" s="76">
        <v>0.1</v>
      </c>
      <c r="R128" s="76">
        <v>0.1</v>
      </c>
      <c r="S128" s="76">
        <v>0.1</v>
      </c>
      <c r="T128" s="76">
        <v>0.1</v>
      </c>
      <c r="U128" s="76">
        <v>0.1</v>
      </c>
      <c r="V128" s="160">
        <v>0.1</v>
      </c>
      <c r="W128" s="76">
        <v>0.1</v>
      </c>
      <c r="X128" s="76">
        <v>0.1</v>
      </c>
      <c r="Y128" s="76">
        <v>0.1</v>
      </c>
      <c r="Z128" s="137">
        <v>0.1</v>
      </c>
      <c r="AA128" s="137">
        <v>0.1</v>
      </c>
      <c r="AB128" s="137">
        <v>0.1</v>
      </c>
      <c r="AC128" s="137">
        <v>0.1</v>
      </c>
      <c r="AD128" s="164">
        <v>0.05</v>
      </c>
      <c r="AE128" s="137">
        <v>0.05</v>
      </c>
      <c r="AF128" s="137">
        <v>0.05</v>
      </c>
      <c r="AG128" s="137">
        <v>0.05</v>
      </c>
      <c r="AH128" s="137">
        <v>0.05</v>
      </c>
      <c r="AI128" s="137">
        <v>0.05</v>
      </c>
      <c r="AJ128" s="137">
        <v>0.05</v>
      </c>
      <c r="AK128" s="164">
        <v>0.05</v>
      </c>
      <c r="AL128" s="137">
        <v>0.05</v>
      </c>
      <c r="AM128" s="137">
        <v>0.05</v>
      </c>
      <c r="AN128" s="137">
        <v>0.05</v>
      </c>
      <c r="AO128" s="137">
        <v>0.05</v>
      </c>
      <c r="AP128" s="137">
        <v>0.05</v>
      </c>
      <c r="AQ128" s="137">
        <v>0.05</v>
      </c>
      <c r="AR128" s="164">
        <v>0.05</v>
      </c>
      <c r="AS128" s="141">
        <v>0.05</v>
      </c>
      <c r="AW128" s="31">
        <f t="shared" si="12"/>
        <v>2.2999999999999994</v>
      </c>
      <c r="AX128" s="18">
        <v>86400</v>
      </c>
      <c r="AY128" s="33">
        <f t="shared" si="13"/>
        <v>198719.99999999994</v>
      </c>
    </row>
    <row r="129" spans="1:51" x14ac:dyDescent="0.25">
      <c r="A129" s="29"/>
      <c r="B129" s="37"/>
      <c r="C129" s="81" t="s">
        <v>108</v>
      </c>
      <c r="D129" s="82"/>
      <c r="E129" s="83">
        <v>89</v>
      </c>
      <c r="F129" s="84">
        <v>86400</v>
      </c>
      <c r="G129" s="85">
        <f t="shared" si="14"/>
        <v>0</v>
      </c>
      <c r="H129" s="34">
        <v>0</v>
      </c>
      <c r="I129" s="34">
        <f t="shared" si="15"/>
        <v>0</v>
      </c>
      <c r="J129" s="18"/>
      <c r="K129" s="36"/>
      <c r="L129" s="76">
        <v>0</v>
      </c>
      <c r="M129" s="76">
        <v>0</v>
      </c>
      <c r="N129" s="76"/>
      <c r="O129" s="76">
        <v>0</v>
      </c>
      <c r="P129" s="159">
        <v>0</v>
      </c>
      <c r="Q129" s="76">
        <v>0</v>
      </c>
      <c r="R129" s="76">
        <v>0</v>
      </c>
      <c r="S129" s="76">
        <v>0</v>
      </c>
      <c r="T129" s="76">
        <v>0</v>
      </c>
      <c r="U129" s="76">
        <v>0</v>
      </c>
      <c r="V129" s="160">
        <v>0</v>
      </c>
      <c r="W129" s="76">
        <v>0</v>
      </c>
      <c r="X129" s="76">
        <v>0</v>
      </c>
      <c r="Y129" s="76">
        <v>0</v>
      </c>
      <c r="Z129" s="137">
        <v>0</v>
      </c>
      <c r="AA129" s="137">
        <v>0</v>
      </c>
      <c r="AB129" s="137">
        <v>0</v>
      </c>
      <c r="AC129" s="137">
        <v>0</v>
      </c>
      <c r="AD129" s="164">
        <v>0</v>
      </c>
      <c r="AE129" s="137">
        <v>0</v>
      </c>
      <c r="AF129" s="137">
        <v>0</v>
      </c>
      <c r="AG129" s="137">
        <v>0</v>
      </c>
      <c r="AH129" s="137">
        <v>0</v>
      </c>
      <c r="AI129" s="137">
        <v>0</v>
      </c>
      <c r="AJ129" s="137">
        <v>0</v>
      </c>
      <c r="AK129" s="164">
        <v>0</v>
      </c>
      <c r="AL129" s="137">
        <v>0</v>
      </c>
      <c r="AM129" s="137">
        <v>0</v>
      </c>
      <c r="AN129" s="137">
        <v>0</v>
      </c>
      <c r="AO129" s="137">
        <v>0</v>
      </c>
      <c r="AP129" s="137">
        <v>0</v>
      </c>
      <c r="AQ129" s="137">
        <v>0</v>
      </c>
      <c r="AR129" s="164">
        <v>0</v>
      </c>
      <c r="AS129" s="141">
        <v>0</v>
      </c>
      <c r="AW129" s="31">
        <f t="shared" si="12"/>
        <v>0</v>
      </c>
      <c r="AX129" s="18">
        <v>86400</v>
      </c>
      <c r="AY129" s="33">
        <f t="shared" si="13"/>
        <v>0</v>
      </c>
    </row>
    <row r="130" spans="1:51" x14ac:dyDescent="0.25">
      <c r="A130" s="29"/>
      <c r="B130" s="37"/>
      <c r="C130" s="81" t="s">
        <v>109</v>
      </c>
      <c r="D130" s="82"/>
      <c r="E130" s="83">
        <v>89</v>
      </c>
      <c r="F130" s="84">
        <v>86400</v>
      </c>
      <c r="G130" s="85">
        <f t="shared" si="14"/>
        <v>0</v>
      </c>
      <c r="H130" s="34">
        <v>0</v>
      </c>
      <c r="I130" s="34">
        <f t="shared" si="15"/>
        <v>0</v>
      </c>
      <c r="J130" s="18"/>
      <c r="K130" s="36"/>
      <c r="L130" s="76">
        <v>0</v>
      </c>
      <c r="M130" s="76">
        <v>0</v>
      </c>
      <c r="N130" s="76"/>
      <c r="O130" s="76">
        <v>0.02</v>
      </c>
      <c r="P130" s="159">
        <v>0.02</v>
      </c>
      <c r="Q130" s="76">
        <v>0.02</v>
      </c>
      <c r="R130" s="76">
        <v>0.02</v>
      </c>
      <c r="S130" s="76">
        <v>0.02</v>
      </c>
      <c r="T130" s="76">
        <v>0.02</v>
      </c>
      <c r="U130" s="76">
        <v>0.02</v>
      </c>
      <c r="V130" s="160">
        <v>0.02</v>
      </c>
      <c r="W130" s="76">
        <v>0.02</v>
      </c>
      <c r="X130" s="76">
        <v>0.02</v>
      </c>
      <c r="Y130" s="76">
        <v>0.02</v>
      </c>
      <c r="Z130" s="137">
        <v>0.02</v>
      </c>
      <c r="AA130" s="137">
        <v>0.02</v>
      </c>
      <c r="AB130" s="137">
        <v>0.02</v>
      </c>
      <c r="AC130" s="137">
        <v>0.02</v>
      </c>
      <c r="AD130" s="164">
        <v>0.01</v>
      </c>
      <c r="AE130" s="137">
        <v>0.01</v>
      </c>
      <c r="AF130" s="137">
        <v>0.01</v>
      </c>
      <c r="AG130" s="137">
        <v>0.01</v>
      </c>
      <c r="AH130" s="137">
        <v>0.01</v>
      </c>
      <c r="AI130" s="137">
        <v>0.01</v>
      </c>
      <c r="AJ130" s="137">
        <v>0.01</v>
      </c>
      <c r="AK130" s="164">
        <v>0.01</v>
      </c>
      <c r="AL130" s="137">
        <v>0.01</v>
      </c>
      <c r="AM130" s="137">
        <v>0.01</v>
      </c>
      <c r="AN130" s="137">
        <v>0.01</v>
      </c>
      <c r="AO130" s="137">
        <v>0.01</v>
      </c>
      <c r="AP130" s="137">
        <v>0.01</v>
      </c>
      <c r="AQ130" s="137">
        <v>0.01</v>
      </c>
      <c r="AR130" s="164">
        <v>0.01</v>
      </c>
      <c r="AS130" s="141">
        <v>0.01</v>
      </c>
      <c r="AW130" s="31">
        <f t="shared" si="12"/>
        <v>0.46000000000000013</v>
      </c>
      <c r="AX130" s="18">
        <v>86400</v>
      </c>
      <c r="AY130" s="33">
        <f t="shared" si="13"/>
        <v>39744.000000000015</v>
      </c>
    </row>
    <row r="131" spans="1:51" x14ac:dyDescent="0.25">
      <c r="A131" s="29"/>
      <c r="B131" s="37"/>
      <c r="C131" s="81" t="s">
        <v>110</v>
      </c>
      <c r="D131" s="82"/>
      <c r="E131" s="83">
        <v>89</v>
      </c>
      <c r="F131" s="84">
        <v>86400</v>
      </c>
      <c r="G131" s="85">
        <f t="shared" si="14"/>
        <v>0</v>
      </c>
      <c r="H131" s="34">
        <v>59328</v>
      </c>
      <c r="I131" s="34">
        <f t="shared" si="15"/>
        <v>-59328</v>
      </c>
      <c r="J131" s="18"/>
      <c r="K131" s="36"/>
      <c r="L131" s="76">
        <v>0.02</v>
      </c>
      <c r="M131" s="76">
        <v>0.02</v>
      </c>
      <c r="N131" s="76"/>
      <c r="O131" s="76">
        <v>0</v>
      </c>
      <c r="P131" s="159">
        <v>0</v>
      </c>
      <c r="Q131" s="76">
        <v>0</v>
      </c>
      <c r="R131" s="76">
        <v>0</v>
      </c>
      <c r="S131" s="76">
        <v>0</v>
      </c>
      <c r="T131" s="76">
        <v>0</v>
      </c>
      <c r="U131" s="76">
        <v>0</v>
      </c>
      <c r="V131" s="160">
        <v>0</v>
      </c>
      <c r="W131" s="76">
        <v>0</v>
      </c>
      <c r="X131" s="76">
        <v>0</v>
      </c>
      <c r="Y131" s="76">
        <v>0</v>
      </c>
      <c r="Z131" s="137">
        <v>0</v>
      </c>
      <c r="AA131" s="137">
        <v>0</v>
      </c>
      <c r="AB131" s="137">
        <v>0</v>
      </c>
      <c r="AC131" s="137">
        <v>0</v>
      </c>
      <c r="AD131" s="164">
        <v>0</v>
      </c>
      <c r="AE131" s="137">
        <v>0</v>
      </c>
      <c r="AF131" s="137">
        <v>0</v>
      </c>
      <c r="AG131" s="137">
        <v>0</v>
      </c>
      <c r="AH131" s="137">
        <v>0</v>
      </c>
      <c r="AI131" s="137">
        <v>0</v>
      </c>
      <c r="AJ131" s="137">
        <v>0</v>
      </c>
      <c r="AK131" s="164">
        <v>0</v>
      </c>
      <c r="AL131" s="137">
        <v>0</v>
      </c>
      <c r="AM131" s="137">
        <v>0</v>
      </c>
      <c r="AN131" s="137">
        <v>0</v>
      </c>
      <c r="AO131" s="137">
        <v>0</v>
      </c>
      <c r="AP131" s="137">
        <v>0</v>
      </c>
      <c r="AQ131" s="137">
        <v>0</v>
      </c>
      <c r="AR131" s="164">
        <v>0</v>
      </c>
      <c r="AS131" s="141">
        <v>0</v>
      </c>
      <c r="AW131" s="31">
        <f t="shared" si="12"/>
        <v>0</v>
      </c>
      <c r="AX131" s="18">
        <v>86400</v>
      </c>
      <c r="AY131" s="33">
        <f t="shared" si="13"/>
        <v>0</v>
      </c>
    </row>
    <row r="132" spans="1:51" x14ac:dyDescent="0.25">
      <c r="A132" s="29"/>
      <c r="B132" s="37"/>
      <c r="C132" s="81" t="s">
        <v>111</v>
      </c>
      <c r="D132" s="82"/>
      <c r="E132" s="83">
        <v>89</v>
      </c>
      <c r="F132" s="84">
        <v>86400</v>
      </c>
      <c r="G132" s="85">
        <f t="shared" si="14"/>
        <v>0</v>
      </c>
      <c r="H132" s="34">
        <v>29664</v>
      </c>
      <c r="I132" s="34">
        <f t="shared" si="15"/>
        <v>-29664</v>
      </c>
      <c r="J132" s="18"/>
      <c r="K132" s="36"/>
      <c r="L132" s="76">
        <v>0.01</v>
      </c>
      <c r="M132" s="76">
        <v>0.01</v>
      </c>
      <c r="N132" s="76"/>
      <c r="O132" s="76">
        <v>0.01</v>
      </c>
      <c r="P132" s="159">
        <v>0.01</v>
      </c>
      <c r="Q132" s="76">
        <v>0.01</v>
      </c>
      <c r="R132" s="76">
        <v>0.01</v>
      </c>
      <c r="S132" s="76">
        <v>0.01</v>
      </c>
      <c r="T132" s="76">
        <v>0.01</v>
      </c>
      <c r="U132" s="76">
        <v>0.01</v>
      </c>
      <c r="V132" s="160">
        <v>0.01</v>
      </c>
      <c r="W132" s="76">
        <v>0.01</v>
      </c>
      <c r="X132" s="76">
        <v>0.01</v>
      </c>
      <c r="Y132" s="76">
        <v>0.01</v>
      </c>
      <c r="Z132" s="137">
        <v>0.01</v>
      </c>
      <c r="AA132" s="137">
        <v>0.01</v>
      </c>
      <c r="AB132" s="137">
        <v>0.01</v>
      </c>
      <c r="AC132" s="137">
        <v>0.01</v>
      </c>
      <c r="AD132" s="164">
        <v>0</v>
      </c>
      <c r="AE132" s="137">
        <v>0</v>
      </c>
      <c r="AF132" s="137">
        <v>0</v>
      </c>
      <c r="AG132" s="137">
        <v>0</v>
      </c>
      <c r="AH132" s="137">
        <v>0</v>
      </c>
      <c r="AI132" s="137">
        <v>0</v>
      </c>
      <c r="AJ132" s="137">
        <v>0</v>
      </c>
      <c r="AK132" s="164">
        <v>0</v>
      </c>
      <c r="AL132" s="137">
        <v>0</v>
      </c>
      <c r="AM132" s="137">
        <v>0</v>
      </c>
      <c r="AN132" s="137">
        <v>0</v>
      </c>
      <c r="AO132" s="137">
        <v>0</v>
      </c>
      <c r="AP132" s="137">
        <v>0</v>
      </c>
      <c r="AQ132" s="137">
        <v>0</v>
      </c>
      <c r="AR132" s="164">
        <v>0</v>
      </c>
      <c r="AS132" s="141">
        <v>0</v>
      </c>
      <c r="AW132" s="31">
        <f t="shared" si="12"/>
        <v>0.15</v>
      </c>
      <c r="AX132" s="18">
        <v>86400</v>
      </c>
      <c r="AY132" s="33">
        <f t="shared" si="13"/>
        <v>12960</v>
      </c>
    </row>
    <row r="133" spans="1:51" x14ac:dyDescent="0.25">
      <c r="A133" s="29"/>
      <c r="B133" s="37"/>
      <c r="C133" s="81" t="s">
        <v>112</v>
      </c>
      <c r="D133" s="82"/>
      <c r="E133" s="83">
        <v>89</v>
      </c>
      <c r="F133" s="84">
        <v>86400</v>
      </c>
      <c r="G133" s="85">
        <f t="shared" si="14"/>
        <v>0</v>
      </c>
      <c r="H133" s="34">
        <v>0</v>
      </c>
      <c r="I133" s="34">
        <f t="shared" si="15"/>
        <v>0</v>
      </c>
      <c r="J133" s="18"/>
      <c r="K133" s="36"/>
      <c r="L133" s="76">
        <v>0</v>
      </c>
      <c r="M133" s="76">
        <v>0</v>
      </c>
      <c r="N133" s="76"/>
      <c r="O133" s="76">
        <v>0</v>
      </c>
      <c r="P133" s="159">
        <v>0</v>
      </c>
      <c r="Q133" s="76">
        <v>0</v>
      </c>
      <c r="R133" s="76">
        <v>0</v>
      </c>
      <c r="S133" s="76">
        <v>0</v>
      </c>
      <c r="T133" s="76">
        <v>0</v>
      </c>
      <c r="U133" s="76">
        <v>0</v>
      </c>
      <c r="V133" s="160">
        <v>0</v>
      </c>
      <c r="W133" s="76">
        <v>0</v>
      </c>
      <c r="X133" s="76">
        <v>0</v>
      </c>
      <c r="Y133" s="76">
        <v>0</v>
      </c>
      <c r="Z133" s="137">
        <v>0</v>
      </c>
      <c r="AA133" s="137">
        <v>0</v>
      </c>
      <c r="AB133" s="137">
        <v>0</v>
      </c>
      <c r="AC133" s="137">
        <v>0</v>
      </c>
      <c r="AD133" s="164">
        <v>0</v>
      </c>
      <c r="AE133" s="137">
        <v>0</v>
      </c>
      <c r="AF133" s="137">
        <v>0</v>
      </c>
      <c r="AG133" s="137">
        <v>0</v>
      </c>
      <c r="AH133" s="137">
        <v>0</v>
      </c>
      <c r="AI133" s="137">
        <v>0</v>
      </c>
      <c r="AJ133" s="137">
        <v>0</v>
      </c>
      <c r="AK133" s="164">
        <v>0</v>
      </c>
      <c r="AL133" s="137">
        <v>0</v>
      </c>
      <c r="AM133" s="137">
        <v>0</v>
      </c>
      <c r="AN133" s="137">
        <v>0</v>
      </c>
      <c r="AO133" s="137">
        <v>0</v>
      </c>
      <c r="AP133" s="137">
        <v>0</v>
      </c>
      <c r="AQ133" s="137">
        <v>0</v>
      </c>
      <c r="AR133" s="164">
        <v>0</v>
      </c>
      <c r="AS133" s="141">
        <v>0</v>
      </c>
      <c r="AW133" s="31">
        <f t="shared" ref="AW133:AW156" si="16">SUM(O133:AS133)</f>
        <v>0</v>
      </c>
      <c r="AX133" s="18">
        <v>86400</v>
      </c>
      <c r="AY133" s="33">
        <f t="shared" ref="AY133:AY156" si="17">AW133*AX133</f>
        <v>0</v>
      </c>
    </row>
    <row r="134" spans="1:51" x14ac:dyDescent="0.25">
      <c r="A134" s="29"/>
      <c r="B134" s="37"/>
      <c r="C134" s="81" t="s">
        <v>113</v>
      </c>
      <c r="D134" s="82"/>
      <c r="E134" s="83">
        <v>89</v>
      </c>
      <c r="F134" s="84">
        <v>86400</v>
      </c>
      <c r="G134" s="85">
        <f t="shared" si="14"/>
        <v>0</v>
      </c>
      <c r="H134" s="34">
        <v>296639.99999999994</v>
      </c>
      <c r="I134" s="34">
        <f t="shared" si="15"/>
        <v>-296639.99999999994</v>
      </c>
      <c r="J134" s="18"/>
      <c r="K134" s="36"/>
      <c r="L134" s="76">
        <v>0.1</v>
      </c>
      <c r="M134" s="76">
        <v>0.1</v>
      </c>
      <c r="N134" s="76"/>
      <c r="O134" s="76">
        <v>0.15</v>
      </c>
      <c r="P134" s="159">
        <v>0.15</v>
      </c>
      <c r="Q134" s="76">
        <v>0.15</v>
      </c>
      <c r="R134" s="76">
        <v>0.15</v>
      </c>
      <c r="S134" s="76">
        <v>0.15</v>
      </c>
      <c r="T134" s="76">
        <v>0.15</v>
      </c>
      <c r="U134" s="76">
        <v>0.15</v>
      </c>
      <c r="V134" s="160">
        <v>0.15</v>
      </c>
      <c r="W134" s="76">
        <v>0.15</v>
      </c>
      <c r="X134" s="76">
        <v>0.15</v>
      </c>
      <c r="Y134" s="76">
        <v>0.15</v>
      </c>
      <c r="Z134" s="137">
        <v>0.15</v>
      </c>
      <c r="AA134" s="137">
        <v>0.15</v>
      </c>
      <c r="AB134" s="137">
        <v>0.15</v>
      </c>
      <c r="AC134" s="137">
        <v>0.15</v>
      </c>
      <c r="AD134" s="164">
        <v>7.0000000000000007E-2</v>
      </c>
      <c r="AE134" s="137">
        <v>7.0000000000000007E-2</v>
      </c>
      <c r="AF134" s="137">
        <v>7.0000000000000007E-2</v>
      </c>
      <c r="AG134" s="137">
        <v>7.0000000000000007E-2</v>
      </c>
      <c r="AH134" s="137">
        <v>7.0000000000000007E-2</v>
      </c>
      <c r="AI134" s="137">
        <v>7.0000000000000007E-2</v>
      </c>
      <c r="AJ134" s="137">
        <v>7.0000000000000007E-2</v>
      </c>
      <c r="AK134" s="164">
        <v>6.5000000000000002E-2</v>
      </c>
      <c r="AL134" s="137">
        <v>6.5000000000000002E-2</v>
      </c>
      <c r="AM134" s="137">
        <v>6.5000000000000002E-2</v>
      </c>
      <c r="AN134" s="137">
        <v>6.5000000000000002E-2</v>
      </c>
      <c r="AO134" s="137">
        <v>6.5000000000000002E-2</v>
      </c>
      <c r="AP134" s="137">
        <v>6.5000000000000002E-2</v>
      </c>
      <c r="AQ134" s="137">
        <v>6.5000000000000002E-2</v>
      </c>
      <c r="AR134" s="164">
        <v>6.5000000000000002E-2</v>
      </c>
      <c r="AS134" s="141">
        <v>6.5000000000000002E-2</v>
      </c>
      <c r="AW134" s="31">
        <f t="shared" si="16"/>
        <v>3.324999999999998</v>
      </c>
      <c r="AX134" s="18">
        <v>86400</v>
      </c>
      <c r="AY134" s="33">
        <f t="shared" si="17"/>
        <v>287279.99999999983</v>
      </c>
    </row>
    <row r="135" spans="1:51" x14ac:dyDescent="0.25">
      <c r="A135" s="29"/>
      <c r="B135" s="37"/>
      <c r="C135" s="81" t="s">
        <v>114</v>
      </c>
      <c r="D135" s="82"/>
      <c r="E135" s="83">
        <v>89</v>
      </c>
      <c r="F135" s="84">
        <v>86400</v>
      </c>
      <c r="G135" s="85">
        <f t="shared" si="14"/>
        <v>0</v>
      </c>
      <c r="H135" s="34">
        <v>148319.99999999997</v>
      </c>
      <c r="I135" s="34">
        <f t="shared" si="15"/>
        <v>-148319.99999999997</v>
      </c>
      <c r="J135" s="18"/>
      <c r="K135" s="36"/>
      <c r="L135" s="76">
        <v>0.05</v>
      </c>
      <c r="M135" s="76">
        <v>0.05</v>
      </c>
      <c r="N135" s="76"/>
      <c r="O135" s="76">
        <v>0.05</v>
      </c>
      <c r="P135" s="159">
        <v>0.05</v>
      </c>
      <c r="Q135" s="76">
        <v>0.05</v>
      </c>
      <c r="R135" s="76">
        <v>0.05</v>
      </c>
      <c r="S135" s="76">
        <v>0.05</v>
      </c>
      <c r="T135" s="76">
        <v>0.05</v>
      </c>
      <c r="U135" s="76">
        <v>0.05</v>
      </c>
      <c r="V135" s="160">
        <v>0.05</v>
      </c>
      <c r="W135" s="76">
        <v>0.05</v>
      </c>
      <c r="X135" s="76">
        <v>0.05</v>
      </c>
      <c r="Y135" s="76">
        <v>0.05</v>
      </c>
      <c r="Z135" s="137">
        <v>0.05</v>
      </c>
      <c r="AA135" s="137">
        <v>0.05</v>
      </c>
      <c r="AB135" s="137">
        <v>0.05</v>
      </c>
      <c r="AC135" s="137">
        <v>0.05</v>
      </c>
      <c r="AD135" s="164">
        <v>0.02</v>
      </c>
      <c r="AE135" s="137">
        <v>0.02</v>
      </c>
      <c r="AF135" s="137">
        <v>0.02</v>
      </c>
      <c r="AG135" s="137">
        <v>0.02</v>
      </c>
      <c r="AH135" s="137">
        <v>0.02</v>
      </c>
      <c r="AI135" s="137">
        <v>0.02</v>
      </c>
      <c r="AJ135" s="137">
        <v>0.02</v>
      </c>
      <c r="AK135" s="164">
        <v>0.02</v>
      </c>
      <c r="AL135" s="137">
        <v>0.02</v>
      </c>
      <c r="AM135" s="137">
        <v>0.02</v>
      </c>
      <c r="AN135" s="137">
        <v>0.02</v>
      </c>
      <c r="AO135" s="137">
        <v>0.02</v>
      </c>
      <c r="AP135" s="137">
        <v>0.02</v>
      </c>
      <c r="AQ135" s="137">
        <v>0.02</v>
      </c>
      <c r="AR135" s="164">
        <v>0.02</v>
      </c>
      <c r="AS135" s="141">
        <v>0.02</v>
      </c>
      <c r="AW135" s="31">
        <f t="shared" si="16"/>
        <v>1.0700000000000003</v>
      </c>
      <c r="AX135" s="18">
        <v>86400</v>
      </c>
      <c r="AY135" s="33">
        <f t="shared" si="17"/>
        <v>92448.000000000029</v>
      </c>
    </row>
    <row r="136" spans="1:51" x14ac:dyDescent="0.25">
      <c r="A136" s="29"/>
      <c r="B136" s="37"/>
      <c r="C136" s="81" t="s">
        <v>115</v>
      </c>
      <c r="D136" s="82"/>
      <c r="E136" s="83">
        <v>89</v>
      </c>
      <c r="F136" s="84">
        <v>86400</v>
      </c>
      <c r="G136" s="85">
        <f t="shared" si="14"/>
        <v>0</v>
      </c>
      <c r="H136" s="34">
        <v>0</v>
      </c>
      <c r="I136" s="34">
        <f t="shared" si="15"/>
        <v>0</v>
      </c>
      <c r="J136" s="18"/>
      <c r="K136" s="36"/>
      <c r="L136" s="76">
        <v>0</v>
      </c>
      <c r="M136" s="76">
        <v>0</v>
      </c>
      <c r="N136" s="76"/>
      <c r="O136" s="76">
        <v>0</v>
      </c>
      <c r="P136" s="159">
        <v>0</v>
      </c>
      <c r="Q136" s="76">
        <v>0</v>
      </c>
      <c r="R136" s="76">
        <v>0</v>
      </c>
      <c r="S136" s="76">
        <v>0</v>
      </c>
      <c r="T136" s="76">
        <v>0</v>
      </c>
      <c r="U136" s="76">
        <v>0</v>
      </c>
      <c r="V136" s="160">
        <v>0</v>
      </c>
      <c r="W136" s="76">
        <v>0</v>
      </c>
      <c r="X136" s="76">
        <v>0</v>
      </c>
      <c r="Y136" s="76">
        <v>0</v>
      </c>
      <c r="Z136" s="137">
        <v>0</v>
      </c>
      <c r="AA136" s="137">
        <v>0</v>
      </c>
      <c r="AB136" s="137">
        <v>0</v>
      </c>
      <c r="AC136" s="137">
        <v>0</v>
      </c>
      <c r="AD136" s="164">
        <v>0</v>
      </c>
      <c r="AE136" s="137">
        <v>0</v>
      </c>
      <c r="AF136" s="137">
        <v>0</v>
      </c>
      <c r="AG136" s="137">
        <v>0</v>
      </c>
      <c r="AH136" s="137">
        <v>0</v>
      </c>
      <c r="AI136" s="137">
        <v>0</v>
      </c>
      <c r="AJ136" s="137">
        <v>0</v>
      </c>
      <c r="AK136" s="164">
        <v>0</v>
      </c>
      <c r="AL136" s="137">
        <v>0</v>
      </c>
      <c r="AM136" s="137">
        <v>0</v>
      </c>
      <c r="AN136" s="137">
        <v>0</v>
      </c>
      <c r="AO136" s="137">
        <v>0</v>
      </c>
      <c r="AP136" s="137">
        <v>0</v>
      </c>
      <c r="AQ136" s="137">
        <v>0</v>
      </c>
      <c r="AR136" s="164">
        <v>0</v>
      </c>
      <c r="AS136" s="141">
        <v>0</v>
      </c>
      <c r="AW136" s="31">
        <f t="shared" si="16"/>
        <v>0</v>
      </c>
      <c r="AX136" s="18">
        <v>86400</v>
      </c>
      <c r="AY136" s="33">
        <f t="shared" si="17"/>
        <v>0</v>
      </c>
    </row>
    <row r="137" spans="1:51" x14ac:dyDescent="0.25">
      <c r="A137" s="29"/>
      <c r="B137" s="37"/>
      <c r="C137" s="81" t="s">
        <v>116</v>
      </c>
      <c r="D137" s="82"/>
      <c r="E137" s="83">
        <v>89</v>
      </c>
      <c r="F137" s="84">
        <v>86400</v>
      </c>
      <c r="G137" s="85">
        <f t="shared" si="14"/>
        <v>0</v>
      </c>
      <c r="H137" s="34">
        <v>0</v>
      </c>
      <c r="I137" s="34">
        <f t="shared" si="15"/>
        <v>0</v>
      </c>
      <c r="J137" s="18"/>
      <c r="K137" s="36"/>
      <c r="L137" s="76">
        <v>0</v>
      </c>
      <c r="M137" s="76">
        <v>0</v>
      </c>
      <c r="N137" s="76"/>
      <c r="O137" s="76">
        <v>0.03</v>
      </c>
      <c r="P137" s="159">
        <v>0.03</v>
      </c>
      <c r="Q137" s="76">
        <v>0.03</v>
      </c>
      <c r="R137" s="76">
        <v>0.03</v>
      </c>
      <c r="S137" s="76">
        <v>0.03</v>
      </c>
      <c r="T137" s="76">
        <v>0.03</v>
      </c>
      <c r="U137" s="76">
        <v>0.03</v>
      </c>
      <c r="V137" s="160">
        <v>0.03</v>
      </c>
      <c r="W137" s="76">
        <v>0.03</v>
      </c>
      <c r="X137" s="76">
        <v>0.03</v>
      </c>
      <c r="Y137" s="76">
        <v>0.03</v>
      </c>
      <c r="Z137" s="137">
        <v>0.03</v>
      </c>
      <c r="AA137" s="137">
        <v>0.03</v>
      </c>
      <c r="AB137" s="137">
        <v>0.03</v>
      </c>
      <c r="AC137" s="137">
        <v>0.03</v>
      </c>
      <c r="AD137" s="164">
        <v>1.4999999999999999E-2</v>
      </c>
      <c r="AE137" s="137">
        <v>1.4999999999999999E-2</v>
      </c>
      <c r="AF137" s="137">
        <v>1.4999999999999999E-2</v>
      </c>
      <c r="AG137" s="137">
        <v>1.4999999999999999E-2</v>
      </c>
      <c r="AH137" s="137">
        <v>1.4999999999999999E-2</v>
      </c>
      <c r="AI137" s="137">
        <v>1.4999999999999999E-2</v>
      </c>
      <c r="AJ137" s="137">
        <v>1.4999999999999999E-2</v>
      </c>
      <c r="AK137" s="164">
        <v>1.4999999999999999E-2</v>
      </c>
      <c r="AL137" s="137">
        <v>1.4999999999999999E-2</v>
      </c>
      <c r="AM137" s="137">
        <v>1.4999999999999999E-2</v>
      </c>
      <c r="AN137" s="137">
        <v>1.4999999999999999E-2</v>
      </c>
      <c r="AO137" s="137">
        <v>1.4999999999999999E-2</v>
      </c>
      <c r="AP137" s="137">
        <v>1.4999999999999999E-2</v>
      </c>
      <c r="AQ137" s="137">
        <v>1.4999999999999999E-2</v>
      </c>
      <c r="AR137" s="164">
        <v>1.4999999999999999E-2</v>
      </c>
      <c r="AS137" s="141">
        <v>1.4999999999999999E-2</v>
      </c>
      <c r="AW137" s="31">
        <f t="shared" si="16"/>
        <v>0.69000000000000039</v>
      </c>
      <c r="AX137" s="18">
        <v>86400</v>
      </c>
      <c r="AY137" s="33">
        <f t="shared" si="17"/>
        <v>59616.000000000036</v>
      </c>
    </row>
    <row r="138" spans="1:51" x14ac:dyDescent="0.25">
      <c r="A138" s="29"/>
      <c r="B138" s="37"/>
      <c r="C138" s="86" t="s">
        <v>117</v>
      </c>
      <c r="D138" s="87"/>
      <c r="E138" s="88">
        <v>89</v>
      </c>
      <c r="F138" s="86">
        <v>86400</v>
      </c>
      <c r="G138" s="89">
        <f t="shared" si="14"/>
        <v>0</v>
      </c>
      <c r="H138" s="34">
        <v>88992</v>
      </c>
      <c r="I138" s="34">
        <f t="shared" si="15"/>
        <v>-88992</v>
      </c>
      <c r="J138" s="18"/>
      <c r="K138" s="36"/>
      <c r="L138" s="76">
        <v>0.03</v>
      </c>
      <c r="M138" s="76">
        <v>0.03</v>
      </c>
      <c r="N138" s="76"/>
      <c r="O138" s="76">
        <v>2.5000000000000001E-2</v>
      </c>
      <c r="P138" s="159">
        <v>2.5000000000000001E-2</v>
      </c>
      <c r="Q138" s="76">
        <v>2.5000000000000001E-2</v>
      </c>
      <c r="R138" s="76">
        <v>2.5000000000000001E-2</v>
      </c>
      <c r="S138" s="76">
        <v>2.5000000000000001E-2</v>
      </c>
      <c r="T138" s="76">
        <v>2.5000000000000001E-2</v>
      </c>
      <c r="U138" s="76">
        <v>2.5000000000000001E-2</v>
      </c>
      <c r="V138" s="160">
        <v>2.5000000000000001E-2</v>
      </c>
      <c r="W138" s="76">
        <v>2.5000000000000001E-2</v>
      </c>
      <c r="X138" s="76">
        <v>2.5000000000000001E-2</v>
      </c>
      <c r="Y138" s="76">
        <v>2.5000000000000001E-2</v>
      </c>
      <c r="Z138" s="137">
        <v>2.5000000000000001E-2</v>
      </c>
      <c r="AA138" s="137">
        <v>2.5000000000000001E-2</v>
      </c>
      <c r="AB138" s="137">
        <v>2.5000000000000001E-2</v>
      </c>
      <c r="AC138" s="137">
        <v>2.5000000000000001E-2</v>
      </c>
      <c r="AD138" s="164">
        <v>2.5000000000000001E-2</v>
      </c>
      <c r="AE138" s="137">
        <v>2.5000000000000001E-2</v>
      </c>
      <c r="AF138" s="137">
        <v>2.5000000000000001E-2</v>
      </c>
      <c r="AG138" s="137">
        <v>2.5000000000000001E-2</v>
      </c>
      <c r="AH138" s="137">
        <v>2.5000000000000001E-2</v>
      </c>
      <c r="AI138" s="137">
        <v>2.5000000000000001E-2</v>
      </c>
      <c r="AJ138" s="137">
        <v>2.5000000000000001E-2</v>
      </c>
      <c r="AK138" s="164">
        <v>2.5000000000000001E-2</v>
      </c>
      <c r="AL138" s="137">
        <v>2.5000000000000001E-2</v>
      </c>
      <c r="AM138" s="137">
        <v>2.5000000000000001E-2</v>
      </c>
      <c r="AN138" s="137">
        <v>2.5000000000000001E-2</v>
      </c>
      <c r="AO138" s="137">
        <v>2.5000000000000001E-2</v>
      </c>
      <c r="AP138" s="137">
        <v>2.5000000000000001E-2</v>
      </c>
      <c r="AQ138" s="137">
        <v>2.5000000000000001E-2</v>
      </c>
      <c r="AR138" s="164">
        <v>2.5000000000000001E-2</v>
      </c>
      <c r="AS138" s="141">
        <v>2.5000000000000001E-2</v>
      </c>
      <c r="AW138" s="31">
        <f t="shared" si="16"/>
        <v>0.77500000000000036</v>
      </c>
      <c r="AX138" s="18">
        <v>86400</v>
      </c>
      <c r="AY138" s="33">
        <f t="shared" si="17"/>
        <v>66960.000000000029</v>
      </c>
    </row>
    <row r="139" spans="1:51" x14ac:dyDescent="0.25">
      <c r="A139" s="29"/>
      <c r="B139" s="37"/>
      <c r="C139" s="86" t="s">
        <v>118</v>
      </c>
      <c r="D139" s="87"/>
      <c r="E139" s="88">
        <v>89</v>
      </c>
      <c r="F139" s="86">
        <v>86400</v>
      </c>
      <c r="G139" s="89">
        <f t="shared" si="14"/>
        <v>0</v>
      </c>
      <c r="H139" s="34">
        <v>158207.99999999997</v>
      </c>
      <c r="I139" s="34">
        <f t="shared" si="15"/>
        <v>-158207.99999999997</v>
      </c>
      <c r="J139" s="18"/>
      <c r="K139" s="36"/>
      <c r="L139" s="76">
        <v>0.06</v>
      </c>
      <c r="M139" s="76">
        <v>0.06</v>
      </c>
      <c r="N139" s="76"/>
      <c r="O139" s="76">
        <v>0.05</v>
      </c>
      <c r="P139" s="159">
        <v>0.05</v>
      </c>
      <c r="Q139" s="76">
        <v>0.05</v>
      </c>
      <c r="R139" s="76">
        <v>0.05</v>
      </c>
      <c r="S139" s="76">
        <v>0.05</v>
      </c>
      <c r="T139" s="76">
        <v>0.05</v>
      </c>
      <c r="U139" s="76">
        <v>0.05</v>
      </c>
      <c r="V139" s="160">
        <v>0.05</v>
      </c>
      <c r="W139" s="76">
        <v>0.05</v>
      </c>
      <c r="X139" s="76">
        <v>0.05</v>
      </c>
      <c r="Y139" s="76">
        <v>0.05</v>
      </c>
      <c r="Z139" s="137">
        <v>0.05</v>
      </c>
      <c r="AA139" s="137">
        <v>0.05</v>
      </c>
      <c r="AB139" s="137">
        <v>0.05</v>
      </c>
      <c r="AC139" s="137">
        <v>0.05</v>
      </c>
      <c r="AD139" s="164">
        <v>0.03</v>
      </c>
      <c r="AE139" s="137">
        <v>0.03</v>
      </c>
      <c r="AF139" s="137">
        <v>0.03</v>
      </c>
      <c r="AG139" s="137">
        <v>0.03</v>
      </c>
      <c r="AH139" s="137">
        <v>0.03</v>
      </c>
      <c r="AI139" s="137">
        <v>0.03</v>
      </c>
      <c r="AJ139" s="137">
        <v>0.03</v>
      </c>
      <c r="AK139" s="164">
        <v>0.03</v>
      </c>
      <c r="AL139" s="137">
        <v>0.03</v>
      </c>
      <c r="AM139" s="137">
        <v>0.03</v>
      </c>
      <c r="AN139" s="137">
        <v>0.03</v>
      </c>
      <c r="AO139" s="137">
        <v>0.03</v>
      </c>
      <c r="AP139" s="137">
        <v>0.03</v>
      </c>
      <c r="AQ139" s="137">
        <v>0.03</v>
      </c>
      <c r="AR139" s="164">
        <v>0.03</v>
      </c>
      <c r="AS139" s="141">
        <v>0.03</v>
      </c>
      <c r="AW139" s="31">
        <f t="shared" si="16"/>
        <v>1.2300000000000004</v>
      </c>
      <c r="AX139" s="18">
        <v>86400</v>
      </c>
      <c r="AY139" s="33">
        <f t="shared" si="17"/>
        <v>106272.00000000004</v>
      </c>
    </row>
    <row r="140" spans="1:51" x14ac:dyDescent="0.25">
      <c r="A140" s="29"/>
      <c r="B140" s="37"/>
      <c r="C140" s="86" t="s">
        <v>119</v>
      </c>
      <c r="D140" s="87"/>
      <c r="E140" s="88">
        <v>89</v>
      </c>
      <c r="F140" s="86">
        <v>86400</v>
      </c>
      <c r="G140" s="89">
        <f t="shared" si="14"/>
        <v>0</v>
      </c>
      <c r="H140" s="34">
        <v>158207.99999999997</v>
      </c>
      <c r="I140" s="34">
        <f t="shared" si="15"/>
        <v>-158207.99999999997</v>
      </c>
      <c r="J140" s="18"/>
      <c r="K140" s="36"/>
      <c r="L140" s="76">
        <v>0.06</v>
      </c>
      <c r="M140" s="76">
        <v>0.06</v>
      </c>
      <c r="N140" s="76"/>
      <c r="O140" s="76">
        <v>0.08</v>
      </c>
      <c r="P140" s="159">
        <v>0.08</v>
      </c>
      <c r="Q140" s="76">
        <v>0.08</v>
      </c>
      <c r="R140" s="76">
        <v>0.08</v>
      </c>
      <c r="S140" s="76">
        <v>0.08</v>
      </c>
      <c r="T140" s="76">
        <v>0.08</v>
      </c>
      <c r="U140" s="76">
        <v>0.08</v>
      </c>
      <c r="V140" s="160">
        <v>0.08</v>
      </c>
      <c r="W140" s="76">
        <v>0.08</v>
      </c>
      <c r="X140" s="76">
        <v>0.08</v>
      </c>
      <c r="Y140" s="76">
        <v>0.08</v>
      </c>
      <c r="Z140" s="137">
        <v>0.08</v>
      </c>
      <c r="AA140" s="137">
        <v>0.08</v>
      </c>
      <c r="AB140" s="137">
        <v>0.08</v>
      </c>
      <c r="AC140" s="137">
        <v>0.08</v>
      </c>
      <c r="AD140" s="164">
        <v>0.05</v>
      </c>
      <c r="AE140" s="137">
        <v>0.05</v>
      </c>
      <c r="AF140" s="137">
        <v>0.05</v>
      </c>
      <c r="AG140" s="137">
        <v>0.05</v>
      </c>
      <c r="AH140" s="137">
        <v>0.05</v>
      </c>
      <c r="AI140" s="137">
        <v>0.05</v>
      </c>
      <c r="AJ140" s="137">
        <v>0.05</v>
      </c>
      <c r="AK140" s="164">
        <v>0.05</v>
      </c>
      <c r="AL140" s="137">
        <v>0.05</v>
      </c>
      <c r="AM140" s="137">
        <v>0.05</v>
      </c>
      <c r="AN140" s="137">
        <v>0.05</v>
      </c>
      <c r="AO140" s="137">
        <v>0.05</v>
      </c>
      <c r="AP140" s="137">
        <v>0.05</v>
      </c>
      <c r="AQ140" s="137">
        <v>0.05</v>
      </c>
      <c r="AR140" s="164">
        <v>0.03</v>
      </c>
      <c r="AS140" s="141">
        <v>0.03</v>
      </c>
      <c r="AW140" s="31">
        <f t="shared" si="16"/>
        <v>1.9600000000000006</v>
      </c>
      <c r="AX140" s="18">
        <v>86400</v>
      </c>
      <c r="AY140" s="33">
        <f t="shared" si="17"/>
        <v>169344.00000000006</v>
      </c>
    </row>
    <row r="141" spans="1:51" x14ac:dyDescent="0.25">
      <c r="A141" s="29"/>
      <c r="B141" s="37"/>
      <c r="C141" s="86" t="s">
        <v>120</v>
      </c>
      <c r="D141" s="87"/>
      <c r="E141" s="88">
        <v>89</v>
      </c>
      <c r="F141" s="86">
        <v>86400</v>
      </c>
      <c r="G141" s="89">
        <f t="shared" si="14"/>
        <v>0</v>
      </c>
      <c r="H141" s="34">
        <v>0</v>
      </c>
      <c r="I141" s="34">
        <f t="shared" si="15"/>
        <v>0</v>
      </c>
      <c r="J141" s="18"/>
      <c r="K141" s="36"/>
      <c r="L141" s="76">
        <v>0</v>
      </c>
      <c r="M141" s="76">
        <v>0</v>
      </c>
      <c r="N141" s="76"/>
      <c r="O141" s="76">
        <v>0</v>
      </c>
      <c r="P141" s="159">
        <v>0</v>
      </c>
      <c r="Q141" s="76">
        <v>0</v>
      </c>
      <c r="R141" s="76">
        <v>0</v>
      </c>
      <c r="S141" s="76">
        <v>0</v>
      </c>
      <c r="T141" s="76">
        <v>0</v>
      </c>
      <c r="U141" s="76">
        <v>0</v>
      </c>
      <c r="V141" s="160">
        <v>0</v>
      </c>
      <c r="W141" s="76">
        <v>0</v>
      </c>
      <c r="X141" s="76">
        <v>0</v>
      </c>
      <c r="Y141" s="76">
        <v>0</v>
      </c>
      <c r="Z141" s="137">
        <v>0</v>
      </c>
      <c r="AA141" s="137">
        <v>0</v>
      </c>
      <c r="AB141" s="137">
        <v>0</v>
      </c>
      <c r="AC141" s="137">
        <v>0</v>
      </c>
      <c r="AD141" s="164">
        <v>0</v>
      </c>
      <c r="AE141" s="137">
        <v>0</v>
      </c>
      <c r="AF141" s="137">
        <v>0</v>
      </c>
      <c r="AG141" s="137">
        <v>0</v>
      </c>
      <c r="AH141" s="137">
        <v>0</v>
      </c>
      <c r="AI141" s="137">
        <v>0</v>
      </c>
      <c r="AJ141" s="137">
        <v>0</v>
      </c>
      <c r="AK141" s="164">
        <v>0</v>
      </c>
      <c r="AL141" s="137">
        <v>0</v>
      </c>
      <c r="AM141" s="137">
        <v>0</v>
      </c>
      <c r="AN141" s="137">
        <v>0</v>
      </c>
      <c r="AO141" s="137">
        <v>0</v>
      </c>
      <c r="AP141" s="137">
        <v>0</v>
      </c>
      <c r="AQ141" s="137">
        <v>0</v>
      </c>
      <c r="AR141" s="164">
        <v>0</v>
      </c>
      <c r="AS141" s="141">
        <v>0</v>
      </c>
      <c r="AW141" s="31">
        <f t="shared" si="16"/>
        <v>0</v>
      </c>
      <c r="AX141" s="18">
        <v>86400</v>
      </c>
      <c r="AY141" s="33">
        <f t="shared" si="17"/>
        <v>0</v>
      </c>
    </row>
    <row r="142" spans="1:51" x14ac:dyDescent="0.25">
      <c r="A142" s="29"/>
      <c r="B142" s="37"/>
      <c r="C142" s="86" t="s">
        <v>121</v>
      </c>
      <c r="D142" s="87"/>
      <c r="E142" s="88">
        <v>89</v>
      </c>
      <c r="F142" s="86">
        <v>86400</v>
      </c>
      <c r="G142" s="89">
        <f t="shared" si="14"/>
        <v>0</v>
      </c>
      <c r="H142" s="34">
        <v>0</v>
      </c>
      <c r="I142" s="34">
        <f t="shared" si="15"/>
        <v>0</v>
      </c>
      <c r="J142" s="18"/>
      <c r="K142" s="36"/>
      <c r="L142" s="76">
        <v>0</v>
      </c>
      <c r="M142" s="76">
        <v>0</v>
      </c>
      <c r="N142" s="76"/>
      <c r="O142" s="76">
        <v>0</v>
      </c>
      <c r="P142" s="159">
        <v>0</v>
      </c>
      <c r="Q142" s="76">
        <v>0</v>
      </c>
      <c r="R142" s="76">
        <v>0</v>
      </c>
      <c r="S142" s="76">
        <v>0</v>
      </c>
      <c r="T142" s="76">
        <v>0</v>
      </c>
      <c r="U142" s="76">
        <v>0</v>
      </c>
      <c r="V142" s="160">
        <v>0</v>
      </c>
      <c r="W142" s="76">
        <v>0</v>
      </c>
      <c r="X142" s="76">
        <v>0</v>
      </c>
      <c r="Y142" s="76">
        <v>0</v>
      </c>
      <c r="Z142" s="137">
        <v>0</v>
      </c>
      <c r="AA142" s="137">
        <v>0</v>
      </c>
      <c r="AB142" s="137">
        <v>0</v>
      </c>
      <c r="AC142" s="137">
        <v>0</v>
      </c>
      <c r="AD142" s="164">
        <v>0</v>
      </c>
      <c r="AE142" s="137">
        <v>0</v>
      </c>
      <c r="AF142" s="137">
        <v>0</v>
      </c>
      <c r="AG142" s="137">
        <v>0</v>
      </c>
      <c r="AH142" s="137">
        <v>0</v>
      </c>
      <c r="AI142" s="137">
        <v>0</v>
      </c>
      <c r="AJ142" s="137">
        <v>0</v>
      </c>
      <c r="AK142" s="164">
        <v>0</v>
      </c>
      <c r="AL142" s="137">
        <v>0</v>
      </c>
      <c r="AM142" s="137">
        <v>0</v>
      </c>
      <c r="AN142" s="137">
        <v>0</v>
      </c>
      <c r="AO142" s="137">
        <v>0</v>
      </c>
      <c r="AP142" s="137">
        <v>0</v>
      </c>
      <c r="AQ142" s="137">
        <v>0</v>
      </c>
      <c r="AR142" s="164">
        <v>0</v>
      </c>
      <c r="AS142" s="141">
        <v>0</v>
      </c>
      <c r="AW142" s="31">
        <f t="shared" si="16"/>
        <v>0</v>
      </c>
      <c r="AX142" s="18">
        <v>86400</v>
      </c>
      <c r="AY142" s="33">
        <f t="shared" si="17"/>
        <v>0</v>
      </c>
    </row>
    <row r="143" spans="1:51" x14ac:dyDescent="0.25">
      <c r="A143" s="29"/>
      <c r="B143" s="37"/>
      <c r="C143" s="86" t="s">
        <v>122</v>
      </c>
      <c r="D143" s="87"/>
      <c r="E143" s="88">
        <v>89</v>
      </c>
      <c r="F143" s="86">
        <v>86400</v>
      </c>
      <c r="G143" s="89">
        <f t="shared" si="14"/>
        <v>0</v>
      </c>
      <c r="H143" s="34">
        <v>0</v>
      </c>
      <c r="I143" s="34">
        <f t="shared" si="15"/>
        <v>0</v>
      </c>
      <c r="J143" s="18"/>
      <c r="K143" s="36"/>
      <c r="L143" s="76">
        <v>0</v>
      </c>
      <c r="M143" s="76">
        <v>0</v>
      </c>
      <c r="N143" s="76"/>
      <c r="O143" s="76">
        <v>0</v>
      </c>
      <c r="P143" s="159">
        <v>0</v>
      </c>
      <c r="Q143" s="76">
        <v>0</v>
      </c>
      <c r="R143" s="76">
        <v>0</v>
      </c>
      <c r="S143" s="76">
        <v>0</v>
      </c>
      <c r="T143" s="76">
        <v>0</v>
      </c>
      <c r="U143" s="76">
        <v>0</v>
      </c>
      <c r="V143" s="160">
        <v>0</v>
      </c>
      <c r="W143" s="76">
        <v>0</v>
      </c>
      <c r="X143" s="76">
        <v>0</v>
      </c>
      <c r="Y143" s="76">
        <v>0</v>
      </c>
      <c r="Z143" s="137">
        <v>0</v>
      </c>
      <c r="AA143" s="137">
        <v>0</v>
      </c>
      <c r="AB143" s="137">
        <v>0</v>
      </c>
      <c r="AC143" s="137">
        <v>0</v>
      </c>
      <c r="AD143" s="164">
        <v>0</v>
      </c>
      <c r="AE143" s="137">
        <v>0</v>
      </c>
      <c r="AF143" s="137">
        <v>0</v>
      </c>
      <c r="AG143" s="137">
        <v>0</v>
      </c>
      <c r="AH143" s="137">
        <v>0</v>
      </c>
      <c r="AI143" s="137">
        <v>0</v>
      </c>
      <c r="AJ143" s="137">
        <v>0</v>
      </c>
      <c r="AK143" s="164">
        <v>0</v>
      </c>
      <c r="AL143" s="137">
        <v>0</v>
      </c>
      <c r="AM143" s="137">
        <v>0</v>
      </c>
      <c r="AN143" s="137">
        <v>0</v>
      </c>
      <c r="AO143" s="137">
        <v>0</v>
      </c>
      <c r="AP143" s="137">
        <v>0</v>
      </c>
      <c r="AQ143" s="137">
        <v>0</v>
      </c>
      <c r="AR143" s="164">
        <v>0</v>
      </c>
      <c r="AS143" s="141">
        <v>0</v>
      </c>
      <c r="AW143" s="31">
        <f t="shared" si="16"/>
        <v>0</v>
      </c>
      <c r="AX143" s="18">
        <v>86400</v>
      </c>
      <c r="AY143" s="33">
        <f t="shared" si="17"/>
        <v>0</v>
      </c>
    </row>
    <row r="144" spans="1:51" x14ac:dyDescent="0.25">
      <c r="A144" s="29"/>
      <c r="B144" s="37"/>
      <c r="C144" s="86" t="s">
        <v>123</v>
      </c>
      <c r="D144" s="87"/>
      <c r="E144" s="88">
        <v>89</v>
      </c>
      <c r="F144" s="86">
        <v>86400</v>
      </c>
      <c r="G144" s="89">
        <f t="shared" si="14"/>
        <v>0</v>
      </c>
      <c r="H144" s="34">
        <v>29664</v>
      </c>
      <c r="I144" s="34">
        <f t="shared" si="15"/>
        <v>-29664</v>
      </c>
      <c r="J144" s="18"/>
      <c r="K144" s="36"/>
      <c r="L144" s="76">
        <v>0.01</v>
      </c>
      <c r="M144" s="76">
        <v>0.01</v>
      </c>
      <c r="N144" s="76"/>
      <c r="O144" s="76">
        <v>0.05</v>
      </c>
      <c r="P144" s="159">
        <v>0.05</v>
      </c>
      <c r="Q144" s="76">
        <v>0.05</v>
      </c>
      <c r="R144" s="76">
        <v>0.05</v>
      </c>
      <c r="S144" s="76">
        <v>0.05</v>
      </c>
      <c r="T144" s="76">
        <v>0.05</v>
      </c>
      <c r="U144" s="76">
        <v>0.05</v>
      </c>
      <c r="V144" s="160">
        <v>0.05</v>
      </c>
      <c r="W144" s="76">
        <v>0.05</v>
      </c>
      <c r="X144" s="76">
        <v>0.05</v>
      </c>
      <c r="Y144" s="76">
        <v>0.05</v>
      </c>
      <c r="Z144" s="137">
        <v>0.05</v>
      </c>
      <c r="AA144" s="137">
        <v>0.05</v>
      </c>
      <c r="AB144" s="137">
        <v>0.05</v>
      </c>
      <c r="AC144" s="137">
        <v>0.05</v>
      </c>
      <c r="AD144" s="164">
        <v>0</v>
      </c>
      <c r="AE144" s="137">
        <v>0</v>
      </c>
      <c r="AF144" s="137">
        <v>0</v>
      </c>
      <c r="AG144" s="137">
        <v>0</v>
      </c>
      <c r="AH144" s="137">
        <v>0</v>
      </c>
      <c r="AI144" s="137">
        <v>0</v>
      </c>
      <c r="AJ144" s="137">
        <v>0</v>
      </c>
      <c r="AK144" s="164">
        <v>0</v>
      </c>
      <c r="AL144" s="137">
        <v>0</v>
      </c>
      <c r="AM144" s="137">
        <v>0</v>
      </c>
      <c r="AN144" s="137">
        <v>0</v>
      </c>
      <c r="AO144" s="137">
        <v>0</v>
      </c>
      <c r="AP144" s="137">
        <v>0</v>
      </c>
      <c r="AQ144" s="137">
        <v>0</v>
      </c>
      <c r="AR144" s="164">
        <v>0</v>
      </c>
      <c r="AS144" s="141">
        <v>0</v>
      </c>
      <c r="AW144" s="31">
        <f t="shared" si="16"/>
        <v>0.75000000000000011</v>
      </c>
      <c r="AX144" s="18">
        <v>86400</v>
      </c>
      <c r="AY144" s="33">
        <f t="shared" si="17"/>
        <v>64800.000000000007</v>
      </c>
    </row>
    <row r="145" spans="1:51" x14ac:dyDescent="0.25">
      <c r="A145" s="29"/>
      <c r="B145" s="37"/>
      <c r="C145" s="86" t="s">
        <v>124</v>
      </c>
      <c r="D145" s="87"/>
      <c r="E145" s="88">
        <v>89</v>
      </c>
      <c r="F145" s="86">
        <v>86400</v>
      </c>
      <c r="G145" s="89">
        <f t="shared" si="14"/>
        <v>0</v>
      </c>
      <c r="H145" s="34">
        <v>29664</v>
      </c>
      <c r="I145" s="34">
        <f t="shared" si="15"/>
        <v>-29664</v>
      </c>
      <c r="J145" s="18"/>
      <c r="K145" s="36"/>
      <c r="L145" s="76">
        <v>0.01</v>
      </c>
      <c r="M145" s="76">
        <v>0.01</v>
      </c>
      <c r="N145" s="76"/>
      <c r="O145" s="76">
        <v>0.03</v>
      </c>
      <c r="P145" s="159">
        <v>0.03</v>
      </c>
      <c r="Q145" s="76">
        <v>0.03</v>
      </c>
      <c r="R145" s="76">
        <v>0.03</v>
      </c>
      <c r="S145" s="76">
        <v>0.03</v>
      </c>
      <c r="T145" s="76">
        <v>0.03</v>
      </c>
      <c r="U145" s="76">
        <v>0.03</v>
      </c>
      <c r="V145" s="160">
        <v>0.03</v>
      </c>
      <c r="W145" s="76">
        <v>0.03</v>
      </c>
      <c r="X145" s="76">
        <v>0.03</v>
      </c>
      <c r="Y145" s="76">
        <v>0.03</v>
      </c>
      <c r="Z145" s="137">
        <v>0.03</v>
      </c>
      <c r="AA145" s="137">
        <v>0.03</v>
      </c>
      <c r="AB145" s="137">
        <v>0.03</v>
      </c>
      <c r="AC145" s="137">
        <v>0.03</v>
      </c>
      <c r="AD145" s="164">
        <v>1.4999999999999999E-2</v>
      </c>
      <c r="AE145" s="137">
        <v>1.4999999999999999E-2</v>
      </c>
      <c r="AF145" s="137">
        <v>1.4999999999999999E-2</v>
      </c>
      <c r="AG145" s="137">
        <v>1.4999999999999999E-2</v>
      </c>
      <c r="AH145" s="137">
        <v>1.4999999999999999E-2</v>
      </c>
      <c r="AI145" s="137">
        <v>1.4999999999999999E-2</v>
      </c>
      <c r="AJ145" s="137">
        <v>1.4999999999999999E-2</v>
      </c>
      <c r="AK145" s="164">
        <v>1.4999999999999999E-2</v>
      </c>
      <c r="AL145" s="137">
        <v>1.4999999999999999E-2</v>
      </c>
      <c r="AM145" s="137">
        <v>1.4999999999999999E-2</v>
      </c>
      <c r="AN145" s="137">
        <v>1.4999999999999999E-2</v>
      </c>
      <c r="AO145" s="137">
        <v>1.4999999999999999E-2</v>
      </c>
      <c r="AP145" s="137">
        <v>1.4999999999999999E-2</v>
      </c>
      <c r="AQ145" s="137">
        <v>1.4999999999999999E-2</v>
      </c>
      <c r="AR145" s="164">
        <v>1.4999999999999999E-2</v>
      </c>
      <c r="AS145" s="141">
        <v>1.4999999999999999E-2</v>
      </c>
      <c r="AW145" s="31">
        <f t="shared" si="16"/>
        <v>0.69000000000000039</v>
      </c>
      <c r="AX145" s="18">
        <v>86400</v>
      </c>
      <c r="AY145" s="33">
        <f t="shared" si="17"/>
        <v>59616.000000000036</v>
      </c>
    </row>
    <row r="146" spans="1:51" x14ac:dyDescent="0.25">
      <c r="A146" s="29"/>
      <c r="B146" s="37"/>
      <c r="C146" s="86" t="s">
        <v>125</v>
      </c>
      <c r="D146" s="87"/>
      <c r="E146" s="88">
        <v>89</v>
      </c>
      <c r="F146" s="86">
        <v>86400</v>
      </c>
      <c r="G146" s="89">
        <f>D146*E146*F146</f>
        <v>0</v>
      </c>
      <c r="H146" s="34">
        <v>88992</v>
      </c>
      <c r="I146" s="34">
        <f>G146-H146</f>
        <v>-88992</v>
      </c>
      <c r="J146" s="18"/>
      <c r="K146" s="36"/>
      <c r="L146" s="90">
        <v>0.03</v>
      </c>
      <c r="M146" s="90">
        <v>0.03</v>
      </c>
      <c r="N146" s="90"/>
      <c r="O146" s="76">
        <v>0.06</v>
      </c>
      <c r="P146" s="159">
        <v>0.06</v>
      </c>
      <c r="Q146" s="76">
        <v>0.06</v>
      </c>
      <c r="R146" s="76">
        <v>0.06</v>
      </c>
      <c r="S146" s="76">
        <v>0.06</v>
      </c>
      <c r="T146" s="76">
        <v>0.06</v>
      </c>
      <c r="U146" s="76">
        <v>0.06</v>
      </c>
      <c r="V146" s="160">
        <v>0.06</v>
      </c>
      <c r="W146" s="76">
        <v>0.06</v>
      </c>
      <c r="X146" s="137">
        <v>0.06</v>
      </c>
      <c r="Y146" s="137">
        <v>0.06</v>
      </c>
      <c r="Z146" s="137">
        <v>0.06</v>
      </c>
      <c r="AA146" s="137">
        <v>0.06</v>
      </c>
      <c r="AB146" s="137">
        <v>0.06</v>
      </c>
      <c r="AC146" s="137">
        <v>0.06</v>
      </c>
      <c r="AD146" s="164">
        <v>0.03</v>
      </c>
      <c r="AE146" s="137">
        <v>0.03</v>
      </c>
      <c r="AF146" s="137">
        <v>0.03</v>
      </c>
      <c r="AG146" s="137">
        <v>0.03</v>
      </c>
      <c r="AH146" s="137">
        <v>0.03</v>
      </c>
      <c r="AI146" s="137">
        <v>0.03</v>
      </c>
      <c r="AJ146" s="137">
        <v>0.03</v>
      </c>
      <c r="AK146" s="164">
        <v>0.03</v>
      </c>
      <c r="AL146" s="137">
        <v>0.03</v>
      </c>
      <c r="AM146" s="137">
        <v>0.03</v>
      </c>
      <c r="AN146" s="137">
        <v>0.03</v>
      </c>
      <c r="AO146" s="137">
        <v>0.03</v>
      </c>
      <c r="AP146" s="137">
        <v>0.03</v>
      </c>
      <c r="AQ146" s="137">
        <v>0.03</v>
      </c>
      <c r="AR146" s="164">
        <v>0.02</v>
      </c>
      <c r="AS146" s="141">
        <v>0.02</v>
      </c>
      <c r="AW146" s="31">
        <f t="shared" si="16"/>
        <v>1.3600000000000008</v>
      </c>
      <c r="AX146" s="18">
        <v>86400</v>
      </c>
      <c r="AY146" s="33">
        <f t="shared" si="17"/>
        <v>117504.00000000007</v>
      </c>
    </row>
    <row r="147" spans="1:51" x14ac:dyDescent="0.25">
      <c r="A147" s="29"/>
      <c r="B147" s="37"/>
      <c r="C147" s="86" t="s">
        <v>126</v>
      </c>
      <c r="D147" s="87"/>
      <c r="E147" s="88">
        <v>89</v>
      </c>
      <c r="F147" s="86">
        <v>86400</v>
      </c>
      <c r="G147" s="89">
        <f t="shared" si="14"/>
        <v>0</v>
      </c>
      <c r="H147" s="34">
        <v>0</v>
      </c>
      <c r="I147" s="34">
        <f t="shared" si="15"/>
        <v>0</v>
      </c>
      <c r="J147" s="18"/>
      <c r="K147" s="36"/>
      <c r="L147" s="90">
        <v>0</v>
      </c>
      <c r="M147" s="90">
        <v>0</v>
      </c>
      <c r="N147" s="90"/>
      <c r="O147" s="76">
        <v>0.03</v>
      </c>
      <c r="P147" s="159">
        <v>0.03</v>
      </c>
      <c r="Q147" s="76">
        <v>0.03</v>
      </c>
      <c r="R147" s="76">
        <v>0.03</v>
      </c>
      <c r="S147" s="76">
        <v>0.03</v>
      </c>
      <c r="T147" s="76">
        <v>0.03</v>
      </c>
      <c r="U147" s="76">
        <v>0.03</v>
      </c>
      <c r="V147" s="160">
        <v>0.03</v>
      </c>
      <c r="W147" s="76">
        <v>0.03</v>
      </c>
      <c r="X147" s="137">
        <v>0.03</v>
      </c>
      <c r="Y147" s="137">
        <v>0.03</v>
      </c>
      <c r="Z147" s="137">
        <v>0.03</v>
      </c>
      <c r="AA147" s="137">
        <v>0.03</v>
      </c>
      <c r="AB147" s="137">
        <v>0.03</v>
      </c>
      <c r="AC147" s="137">
        <v>0.03</v>
      </c>
      <c r="AD147" s="164">
        <v>0</v>
      </c>
      <c r="AE147" s="137">
        <v>0</v>
      </c>
      <c r="AF147" s="137">
        <v>0</v>
      </c>
      <c r="AG147" s="137">
        <v>0</v>
      </c>
      <c r="AH147" s="137">
        <v>0</v>
      </c>
      <c r="AI147" s="137">
        <v>0</v>
      </c>
      <c r="AJ147" s="137">
        <v>0</v>
      </c>
      <c r="AK147" s="164">
        <v>0</v>
      </c>
      <c r="AL147" s="137">
        <v>0</v>
      </c>
      <c r="AM147" s="137">
        <v>0</v>
      </c>
      <c r="AN147" s="137">
        <v>0</v>
      </c>
      <c r="AO147" s="137">
        <v>0</v>
      </c>
      <c r="AP147" s="137">
        <v>0</v>
      </c>
      <c r="AQ147" s="137">
        <v>0</v>
      </c>
      <c r="AR147" s="164">
        <v>0</v>
      </c>
      <c r="AS147" s="141">
        <v>0</v>
      </c>
      <c r="AW147" s="31">
        <f t="shared" si="16"/>
        <v>0.45000000000000018</v>
      </c>
      <c r="AX147" s="18">
        <v>86400</v>
      </c>
      <c r="AY147" s="33">
        <f t="shared" si="17"/>
        <v>38880.000000000015</v>
      </c>
    </row>
    <row r="148" spans="1:51" x14ac:dyDescent="0.25">
      <c r="A148" s="29"/>
      <c r="B148" s="37"/>
      <c r="C148" s="86" t="s">
        <v>127</v>
      </c>
      <c r="D148" s="87"/>
      <c r="E148" s="88">
        <v>89</v>
      </c>
      <c r="F148" s="86">
        <v>86400</v>
      </c>
      <c r="G148" s="89">
        <f t="shared" si="14"/>
        <v>0</v>
      </c>
      <c r="H148" s="34">
        <v>0</v>
      </c>
      <c r="I148" s="34">
        <f t="shared" si="15"/>
        <v>0</v>
      </c>
      <c r="J148" s="18"/>
      <c r="K148" s="36"/>
      <c r="L148" s="90">
        <v>0</v>
      </c>
      <c r="M148" s="90">
        <v>0</v>
      </c>
      <c r="N148" s="90"/>
      <c r="O148" s="76">
        <v>0</v>
      </c>
      <c r="P148" s="159">
        <v>0</v>
      </c>
      <c r="Q148" s="76">
        <v>0</v>
      </c>
      <c r="R148" s="76">
        <v>0</v>
      </c>
      <c r="S148" s="76">
        <v>0</v>
      </c>
      <c r="T148" s="76">
        <v>0</v>
      </c>
      <c r="U148" s="76">
        <v>0</v>
      </c>
      <c r="V148" s="160">
        <v>0</v>
      </c>
      <c r="W148" s="76">
        <v>0</v>
      </c>
      <c r="X148" s="137">
        <v>0</v>
      </c>
      <c r="Y148" s="137">
        <v>0</v>
      </c>
      <c r="Z148" s="137">
        <v>0</v>
      </c>
      <c r="AA148" s="137">
        <v>0</v>
      </c>
      <c r="AB148" s="137">
        <v>0</v>
      </c>
      <c r="AC148" s="137">
        <v>0</v>
      </c>
      <c r="AD148" s="164">
        <v>0</v>
      </c>
      <c r="AE148" s="137">
        <v>0</v>
      </c>
      <c r="AF148" s="137">
        <v>0</v>
      </c>
      <c r="AG148" s="137">
        <v>0</v>
      </c>
      <c r="AH148" s="137">
        <v>0</v>
      </c>
      <c r="AI148" s="137">
        <v>0</v>
      </c>
      <c r="AJ148" s="137">
        <v>0</v>
      </c>
      <c r="AK148" s="164">
        <v>0</v>
      </c>
      <c r="AL148" s="137">
        <v>0</v>
      </c>
      <c r="AM148" s="137">
        <v>0</v>
      </c>
      <c r="AN148" s="137">
        <v>0</v>
      </c>
      <c r="AO148" s="137">
        <v>0</v>
      </c>
      <c r="AP148" s="137">
        <v>0</v>
      </c>
      <c r="AQ148" s="137">
        <v>0</v>
      </c>
      <c r="AR148" s="164">
        <v>0</v>
      </c>
      <c r="AS148" s="141">
        <v>0</v>
      </c>
      <c r="AW148" s="31">
        <f t="shared" si="16"/>
        <v>0</v>
      </c>
      <c r="AX148" s="18">
        <v>86400</v>
      </c>
      <c r="AY148" s="33">
        <f t="shared" si="17"/>
        <v>0</v>
      </c>
    </row>
    <row r="149" spans="1:51" x14ac:dyDescent="0.25">
      <c r="A149" s="104"/>
      <c r="B149" s="37"/>
      <c r="C149" s="105"/>
      <c r="D149" s="106"/>
      <c r="E149" s="88"/>
      <c r="F149" s="86"/>
      <c r="G149" s="89"/>
      <c r="H149" s="34"/>
      <c r="I149" s="34"/>
      <c r="J149" s="18"/>
      <c r="K149" s="36"/>
      <c r="L149" s="90"/>
      <c r="M149" s="90"/>
      <c r="N149" s="90"/>
      <c r="O149" s="76"/>
      <c r="P149" s="76"/>
      <c r="Q149" s="76"/>
      <c r="R149" s="76"/>
      <c r="S149" s="76"/>
      <c r="T149" s="76"/>
      <c r="U149" s="76"/>
      <c r="V149" s="76"/>
      <c r="W149" s="76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41"/>
      <c r="AW149" s="31"/>
    </row>
    <row r="150" spans="1:51" s="18" customFormat="1" ht="15.75" thickBot="1" x14ac:dyDescent="0.3">
      <c r="A150" s="104"/>
      <c r="B150" s="43"/>
      <c r="C150" s="44" t="s">
        <v>155</v>
      </c>
      <c r="D150" s="45"/>
      <c r="E150" s="44"/>
      <c r="F150" s="44"/>
      <c r="G150" s="46"/>
      <c r="H150" s="48"/>
      <c r="I150" s="48"/>
      <c r="J150" s="44"/>
      <c r="K150" s="49">
        <f>SUM(G43:G148)</f>
        <v>190435968</v>
      </c>
      <c r="L150" s="113">
        <f t="shared" ref="L150:M150" si="18">SUM(L94:L148)</f>
        <v>3.1799999999999984</v>
      </c>
      <c r="M150" s="113">
        <f t="shared" si="18"/>
        <v>3.1799999999999984</v>
      </c>
      <c r="N150" s="111">
        <f>86400*SUM(O150:AS150)</f>
        <v>55467503.999999985</v>
      </c>
      <c r="O150" s="135">
        <f>O43-SUM(O45:O55)+SUM(O57:O149)</f>
        <v>26.527999999999992</v>
      </c>
      <c r="P150" s="135">
        <f>P43-SUM(P45:P55)+SUM(P57:P149)</f>
        <v>20.545999999999999</v>
      </c>
      <c r="Q150" s="135">
        <f>Q43-SUM(Q45:Q55)+SUM(Q57:Q149)</f>
        <v>20.875999999999998</v>
      </c>
      <c r="R150" s="135">
        <f t="shared" ref="R150:AH150" si="19">R43-SUM(R45:R55)+SUM(R57:R149)</f>
        <v>22.866</v>
      </c>
      <c r="S150" s="135">
        <f t="shared" si="19"/>
        <v>23.366</v>
      </c>
      <c r="T150" s="135">
        <f t="shared" si="19"/>
        <v>22.565000000000005</v>
      </c>
      <c r="U150" s="135">
        <f t="shared" si="19"/>
        <v>22.782999999999994</v>
      </c>
      <c r="V150" s="135">
        <f t="shared" si="19"/>
        <v>24.258999999999993</v>
      </c>
      <c r="W150" s="135">
        <f t="shared" si="19"/>
        <v>16.549999999999997</v>
      </c>
      <c r="X150" s="135">
        <f t="shared" si="19"/>
        <v>16.754999999999995</v>
      </c>
      <c r="Y150" s="135">
        <f t="shared" si="19"/>
        <v>18.772999999999996</v>
      </c>
      <c r="Z150" s="135">
        <f t="shared" si="19"/>
        <v>19.416999999999994</v>
      </c>
      <c r="AA150" s="135">
        <f t="shared" si="19"/>
        <v>19.546999999999997</v>
      </c>
      <c r="AB150" s="135">
        <f t="shared" si="19"/>
        <v>19.733000000000001</v>
      </c>
      <c r="AC150" s="135">
        <f t="shared" si="19"/>
        <v>20.652000000000001</v>
      </c>
      <c r="AD150" s="135">
        <f t="shared" si="19"/>
        <v>21.884</v>
      </c>
      <c r="AE150" s="135">
        <f t="shared" si="19"/>
        <v>22.03</v>
      </c>
      <c r="AF150" s="135">
        <f t="shared" si="19"/>
        <v>22.905000000000001</v>
      </c>
      <c r="AG150" s="135">
        <f t="shared" si="19"/>
        <v>23.274999999999999</v>
      </c>
      <c r="AH150" s="135">
        <f t="shared" si="19"/>
        <v>24.178999999999995</v>
      </c>
      <c r="AI150" s="135">
        <f>AI43-SUM(AI45:AI55)+SUM(AI57:AI149)</f>
        <v>24.223999999999997</v>
      </c>
      <c r="AJ150" s="135">
        <f t="shared" ref="AJ150:AS150" si="20">AJ43-SUM(AJ45:AJ55)+SUM(AJ57:AJ149)</f>
        <v>23.389999999999993</v>
      </c>
      <c r="AK150" s="135">
        <f>AK43-SUM(AK45:AK55)+SUM(AK57:AK149)</f>
        <v>22.112999999999996</v>
      </c>
      <c r="AL150" s="135">
        <f t="shared" si="20"/>
        <v>21.436999999999998</v>
      </c>
      <c r="AM150" s="135">
        <f t="shared" si="20"/>
        <v>20.749999999999996</v>
      </c>
      <c r="AN150" s="135">
        <f t="shared" si="20"/>
        <v>21.228999999999999</v>
      </c>
      <c r="AO150" s="135">
        <f t="shared" si="20"/>
        <v>18.756999999999998</v>
      </c>
      <c r="AP150" s="135">
        <f t="shared" si="20"/>
        <v>18.690999999999995</v>
      </c>
      <c r="AQ150" s="135">
        <f t="shared" si="20"/>
        <v>17.640999999999998</v>
      </c>
      <c r="AR150" s="135">
        <f t="shared" si="20"/>
        <v>11.778</v>
      </c>
      <c r="AS150" s="136">
        <f t="shared" si="20"/>
        <v>12.485999999999999</v>
      </c>
      <c r="AT150" s="137">
        <f>AVERAGE(O150:AS151)</f>
        <v>20.709193548387091</v>
      </c>
      <c r="AU150" s="76">
        <f>AT150*1000</f>
        <v>20709.193548387091</v>
      </c>
      <c r="AW150" s="31">
        <f t="shared" si="16"/>
        <v>641.98499999999979</v>
      </c>
      <c r="AX150" s="18">
        <v>86400</v>
      </c>
      <c r="AY150" s="33">
        <f t="shared" si="17"/>
        <v>55467503.999999985</v>
      </c>
    </row>
    <row r="151" spans="1:51" s="18" customFormat="1" ht="16.5" thickTop="1" thickBot="1" x14ac:dyDescent="0.3">
      <c r="A151" s="29"/>
      <c r="D151" s="31"/>
      <c r="G151" s="33"/>
      <c r="H151" s="51"/>
      <c r="I151" s="51"/>
      <c r="K151" s="33"/>
      <c r="L151" s="64"/>
      <c r="M151" s="16"/>
      <c r="N151" s="16"/>
      <c r="O151" s="17"/>
      <c r="P151" s="16"/>
      <c r="Q151" s="16"/>
      <c r="R151" s="16"/>
      <c r="S151" s="16"/>
      <c r="T151" s="16"/>
      <c r="U151" s="16"/>
      <c r="V151" s="16"/>
      <c r="W151" s="16"/>
      <c r="AW151" s="31"/>
      <c r="AY151" s="33"/>
    </row>
    <row r="152" spans="1:51" ht="15.75" thickTop="1" x14ac:dyDescent="0.25">
      <c r="A152" s="29"/>
      <c r="B152" s="52" t="s">
        <v>128</v>
      </c>
      <c r="C152" s="55" t="s">
        <v>129</v>
      </c>
      <c r="D152" s="22">
        <v>0.26</v>
      </c>
      <c r="E152" s="92">
        <v>24</v>
      </c>
      <c r="F152" s="24">
        <v>86400</v>
      </c>
      <c r="G152" s="25">
        <f>D152*E152*F152</f>
        <v>539136</v>
      </c>
      <c r="H152" s="26">
        <v>359424</v>
      </c>
      <c r="I152" s="26">
        <f t="shared" si="15"/>
        <v>179712</v>
      </c>
      <c r="J152" s="24"/>
      <c r="K152" s="93"/>
      <c r="L152" s="107"/>
      <c r="M152" s="107"/>
      <c r="N152" s="107"/>
      <c r="O152" s="132">
        <v>0.26</v>
      </c>
      <c r="P152" s="157">
        <v>0</v>
      </c>
      <c r="Q152" s="132">
        <v>0</v>
      </c>
      <c r="R152" s="132">
        <v>0</v>
      </c>
      <c r="S152" s="132">
        <v>0</v>
      </c>
      <c r="T152" s="132">
        <v>0</v>
      </c>
      <c r="U152" s="132">
        <v>0</v>
      </c>
      <c r="V152" s="158">
        <v>0.26</v>
      </c>
      <c r="W152" s="132">
        <v>0</v>
      </c>
      <c r="X152" s="139">
        <v>0</v>
      </c>
      <c r="Y152" s="139">
        <v>0</v>
      </c>
      <c r="Z152" s="139">
        <v>0</v>
      </c>
      <c r="AA152" s="139">
        <v>0</v>
      </c>
      <c r="AB152" s="139">
        <v>0.26</v>
      </c>
      <c r="AC152" s="139">
        <v>0.26</v>
      </c>
      <c r="AD152" s="163">
        <v>0</v>
      </c>
      <c r="AE152" s="139">
        <v>0</v>
      </c>
      <c r="AF152" s="139">
        <v>0</v>
      </c>
      <c r="AG152" s="139">
        <v>0</v>
      </c>
      <c r="AH152" s="139">
        <v>0.26</v>
      </c>
      <c r="AI152" s="139">
        <v>0.26</v>
      </c>
      <c r="AJ152" s="139">
        <v>0.26</v>
      </c>
      <c r="AK152" s="163">
        <v>0.26</v>
      </c>
      <c r="AL152" s="139">
        <v>0.26</v>
      </c>
      <c r="AM152" s="139">
        <v>0.26</v>
      </c>
      <c r="AN152" s="139">
        <v>0.26</v>
      </c>
      <c r="AO152" s="139">
        <v>0.26</v>
      </c>
      <c r="AP152" s="139">
        <v>0</v>
      </c>
      <c r="AQ152" s="139">
        <v>0</v>
      </c>
      <c r="AR152" s="163">
        <v>0</v>
      </c>
      <c r="AS152" s="140">
        <v>0</v>
      </c>
      <c r="AW152" s="31">
        <f t="shared" si="16"/>
        <v>3.1199999999999992</v>
      </c>
      <c r="AX152" s="18">
        <v>86400</v>
      </c>
      <c r="AY152" s="33">
        <f t="shared" si="17"/>
        <v>269567.99999999994</v>
      </c>
    </row>
    <row r="153" spans="1:51" x14ac:dyDescent="0.25">
      <c r="A153" s="29"/>
      <c r="B153" s="37"/>
      <c r="C153" s="41" t="s">
        <v>130</v>
      </c>
      <c r="D153" s="31">
        <v>0.25</v>
      </c>
      <c r="E153" s="94">
        <v>13</v>
      </c>
      <c r="F153" s="18">
        <v>86400</v>
      </c>
      <c r="G153" s="33">
        <f>D153*E153*F153</f>
        <v>280800</v>
      </c>
      <c r="H153" s="34">
        <v>302400</v>
      </c>
      <c r="I153" s="34">
        <f t="shared" si="15"/>
        <v>-21600</v>
      </c>
      <c r="J153" s="35"/>
      <c r="K153" s="95"/>
      <c r="O153" s="76">
        <v>0.25</v>
      </c>
      <c r="P153" s="159">
        <v>0</v>
      </c>
      <c r="Q153" s="76">
        <v>0</v>
      </c>
      <c r="R153" s="76">
        <v>0</v>
      </c>
      <c r="S153" s="76">
        <v>0</v>
      </c>
      <c r="T153" s="76">
        <v>0</v>
      </c>
      <c r="U153" s="76">
        <v>0</v>
      </c>
      <c r="V153" s="160">
        <v>0.25</v>
      </c>
      <c r="W153" s="76">
        <v>0</v>
      </c>
      <c r="X153" s="137">
        <v>0</v>
      </c>
      <c r="Y153" s="137">
        <v>0</v>
      </c>
      <c r="Z153" s="137">
        <v>0</v>
      </c>
      <c r="AA153" s="137">
        <v>0</v>
      </c>
      <c r="AB153" s="137">
        <v>0</v>
      </c>
      <c r="AC153" s="137">
        <v>0</v>
      </c>
      <c r="AD153" s="164">
        <v>0</v>
      </c>
      <c r="AE153" s="137">
        <v>0</v>
      </c>
      <c r="AF153" s="137">
        <v>0</v>
      </c>
      <c r="AG153" s="137">
        <v>0</v>
      </c>
      <c r="AH153" s="137">
        <v>0</v>
      </c>
      <c r="AI153" s="137">
        <v>0</v>
      </c>
      <c r="AJ153" s="137">
        <v>0</v>
      </c>
      <c r="AK153" s="164">
        <v>0</v>
      </c>
      <c r="AL153" s="137">
        <v>0</v>
      </c>
      <c r="AM153" s="137">
        <v>0</v>
      </c>
      <c r="AN153" s="137">
        <v>0</v>
      </c>
      <c r="AO153" s="137">
        <v>0</v>
      </c>
      <c r="AP153" s="137">
        <v>0</v>
      </c>
      <c r="AQ153" s="137">
        <v>0</v>
      </c>
      <c r="AR153" s="164">
        <v>0</v>
      </c>
      <c r="AS153" s="141">
        <v>0</v>
      </c>
      <c r="AW153" s="31">
        <f t="shared" si="16"/>
        <v>0.5</v>
      </c>
      <c r="AX153" s="18">
        <v>86400</v>
      </c>
      <c r="AY153" s="33">
        <f t="shared" si="17"/>
        <v>43200</v>
      </c>
    </row>
    <row r="154" spans="1:51" x14ac:dyDescent="0.25">
      <c r="A154" s="104"/>
      <c r="B154" s="37"/>
      <c r="C154" s="41" t="s">
        <v>131</v>
      </c>
      <c r="D154" s="31">
        <v>0.24</v>
      </c>
      <c r="E154" s="94"/>
      <c r="F154" s="18"/>
      <c r="G154" s="33"/>
      <c r="H154" s="34"/>
      <c r="I154" s="34"/>
      <c r="J154" s="35"/>
      <c r="K154" s="95"/>
      <c r="O154" s="76">
        <v>0.24</v>
      </c>
      <c r="P154" s="159">
        <v>0</v>
      </c>
      <c r="Q154" s="76">
        <v>0</v>
      </c>
      <c r="R154" s="76">
        <v>0</v>
      </c>
      <c r="S154" s="76">
        <v>0</v>
      </c>
      <c r="T154" s="76">
        <v>0</v>
      </c>
      <c r="U154" s="76">
        <v>0</v>
      </c>
      <c r="V154" s="160">
        <v>0</v>
      </c>
      <c r="W154" s="76">
        <v>0</v>
      </c>
      <c r="X154" s="137">
        <v>0</v>
      </c>
      <c r="Y154" s="137">
        <v>0</v>
      </c>
      <c r="Z154" s="137">
        <v>0</v>
      </c>
      <c r="AA154" s="137">
        <v>0</v>
      </c>
      <c r="AB154" s="137">
        <v>0</v>
      </c>
      <c r="AC154" s="137">
        <v>0</v>
      </c>
      <c r="AD154" s="164">
        <v>0</v>
      </c>
      <c r="AE154" s="137">
        <v>0</v>
      </c>
      <c r="AF154" s="137">
        <v>0</v>
      </c>
      <c r="AG154" s="137">
        <v>0</v>
      </c>
      <c r="AH154" s="137">
        <v>0</v>
      </c>
      <c r="AI154" s="137">
        <v>0</v>
      </c>
      <c r="AJ154" s="137">
        <v>0</v>
      </c>
      <c r="AK154" s="164">
        <v>0</v>
      </c>
      <c r="AL154" s="137">
        <v>0</v>
      </c>
      <c r="AM154" s="137">
        <v>0</v>
      </c>
      <c r="AN154" s="137">
        <v>0</v>
      </c>
      <c r="AO154" s="137">
        <v>0</v>
      </c>
      <c r="AP154" s="137">
        <v>0</v>
      </c>
      <c r="AQ154" s="137">
        <v>0</v>
      </c>
      <c r="AR154" s="164">
        <v>0</v>
      </c>
      <c r="AS154" s="141">
        <v>0</v>
      </c>
      <c r="AW154" s="31">
        <f t="shared" si="16"/>
        <v>0.24</v>
      </c>
      <c r="AX154" s="18">
        <v>86400</v>
      </c>
      <c r="AY154" s="33">
        <f t="shared" si="17"/>
        <v>20736</v>
      </c>
    </row>
    <row r="155" spans="1:51" x14ac:dyDescent="0.25">
      <c r="A155" s="104"/>
      <c r="B155" s="37"/>
      <c r="C155" s="41"/>
      <c r="D155" s="31"/>
      <c r="E155" s="94"/>
      <c r="F155" s="18"/>
      <c r="G155" s="33"/>
      <c r="H155" s="34"/>
      <c r="I155" s="34"/>
      <c r="J155" s="35"/>
      <c r="K155" s="95"/>
      <c r="P155" s="161"/>
      <c r="V155" s="162"/>
      <c r="AD155" s="165"/>
      <c r="AG155" s="18"/>
      <c r="AH155" s="18"/>
      <c r="AI155" s="18"/>
      <c r="AJ155" s="18"/>
      <c r="AK155" s="165"/>
      <c r="AL155" s="18"/>
      <c r="AM155" s="18"/>
      <c r="AN155" s="18"/>
      <c r="AO155" s="18"/>
      <c r="AP155" s="18"/>
      <c r="AQ155" s="18"/>
      <c r="AR155" s="165"/>
      <c r="AS155" s="104"/>
      <c r="AW155" s="31"/>
    </row>
    <row r="156" spans="1:51" s="18" customFormat="1" ht="15.75" thickBot="1" x14ac:dyDescent="0.3">
      <c r="A156" s="91"/>
      <c r="B156" s="43"/>
      <c r="C156" s="58" t="s">
        <v>155</v>
      </c>
      <c r="D156" s="45"/>
      <c r="E156" s="96">
        <v>4</v>
      </c>
      <c r="F156" s="44">
        <v>86400</v>
      </c>
      <c r="G156" s="46">
        <f>D156*E156*F156</f>
        <v>0</v>
      </c>
      <c r="H156" s="60">
        <v>103679.99999999999</v>
      </c>
      <c r="I156" s="60">
        <f t="shared" si="15"/>
        <v>-103679.99999999999</v>
      </c>
      <c r="J156" s="97"/>
      <c r="K156" s="49">
        <f>SUM(G152:G156)</f>
        <v>819936</v>
      </c>
      <c r="L156" s="109"/>
      <c r="M156" s="110"/>
      <c r="N156" s="111">
        <f>86400*SUM(O156:AS156)</f>
        <v>333503.99999999988</v>
      </c>
      <c r="O156" s="135">
        <f>SUM(O152:O155)</f>
        <v>0.75</v>
      </c>
      <c r="P156" s="135">
        <f t="shared" ref="P156:AS156" si="21">SUM(P152:P155)</f>
        <v>0</v>
      </c>
      <c r="Q156" s="135">
        <f t="shared" si="21"/>
        <v>0</v>
      </c>
      <c r="R156" s="135">
        <f t="shared" si="21"/>
        <v>0</v>
      </c>
      <c r="S156" s="135">
        <f t="shared" si="21"/>
        <v>0</v>
      </c>
      <c r="T156" s="135">
        <f t="shared" si="21"/>
        <v>0</v>
      </c>
      <c r="U156" s="135">
        <f t="shared" si="21"/>
        <v>0</v>
      </c>
      <c r="V156" s="135">
        <f t="shared" si="21"/>
        <v>0.51</v>
      </c>
      <c r="W156" s="135">
        <f t="shared" si="21"/>
        <v>0</v>
      </c>
      <c r="X156" s="135">
        <f t="shared" si="21"/>
        <v>0</v>
      </c>
      <c r="Y156" s="135">
        <f t="shared" si="21"/>
        <v>0</v>
      </c>
      <c r="Z156" s="135">
        <f t="shared" si="21"/>
        <v>0</v>
      </c>
      <c r="AA156" s="135">
        <f t="shared" si="21"/>
        <v>0</v>
      </c>
      <c r="AB156" s="135">
        <f t="shared" si="21"/>
        <v>0.26</v>
      </c>
      <c r="AC156" s="135">
        <f t="shared" si="21"/>
        <v>0.26</v>
      </c>
      <c r="AD156" s="135">
        <f t="shared" si="21"/>
        <v>0</v>
      </c>
      <c r="AE156" s="135">
        <f t="shared" si="21"/>
        <v>0</v>
      </c>
      <c r="AF156" s="135">
        <f t="shared" si="21"/>
        <v>0</v>
      </c>
      <c r="AG156" s="135">
        <f>SUM(AG152:AG155)</f>
        <v>0</v>
      </c>
      <c r="AH156" s="135">
        <f>SUM(AH152:AH155)</f>
        <v>0.26</v>
      </c>
      <c r="AI156" s="135">
        <f>SUM(AI152:AI155)</f>
        <v>0.26</v>
      </c>
      <c r="AJ156" s="135">
        <f>SUM(AJ152:AJ155)</f>
        <v>0.26</v>
      </c>
      <c r="AK156" s="135">
        <f>SUM(AK152:AK155)</f>
        <v>0.26</v>
      </c>
      <c r="AL156" s="135">
        <f t="shared" si="21"/>
        <v>0.26</v>
      </c>
      <c r="AM156" s="135">
        <f t="shared" si="21"/>
        <v>0.26</v>
      </c>
      <c r="AN156" s="135">
        <f t="shared" si="21"/>
        <v>0.26</v>
      </c>
      <c r="AO156" s="135">
        <f t="shared" si="21"/>
        <v>0.26</v>
      </c>
      <c r="AP156" s="135">
        <f t="shared" si="21"/>
        <v>0</v>
      </c>
      <c r="AQ156" s="135">
        <f t="shared" si="21"/>
        <v>0</v>
      </c>
      <c r="AR156" s="135">
        <f t="shared" si="21"/>
        <v>0</v>
      </c>
      <c r="AS156" s="136">
        <f t="shared" si="21"/>
        <v>0</v>
      </c>
      <c r="AW156" s="31">
        <f t="shared" si="16"/>
        <v>3.8599999999999985</v>
      </c>
      <c r="AX156" s="18">
        <v>86400</v>
      </c>
      <c r="AY156" s="33">
        <f t="shared" si="17"/>
        <v>333503.99999999988</v>
      </c>
    </row>
    <row r="157" spans="1:51" ht="15.75" thickTop="1" x14ac:dyDescent="0.25">
      <c r="I157" s="51"/>
      <c r="K157" s="12"/>
      <c r="AW157" s="31"/>
    </row>
    <row r="158" spans="1:51" x14ac:dyDescent="0.25">
      <c r="A158" s="99" t="s">
        <v>132</v>
      </c>
      <c r="G158" s="63">
        <f>SUM(G1:G157)</f>
        <v>339762384</v>
      </c>
      <c r="H158" s="100"/>
      <c r="I158" s="51"/>
      <c r="K158" s="63">
        <f>SUM(K1:K156)</f>
        <v>339762384</v>
      </c>
      <c r="L158" s="50"/>
      <c r="N158" s="17">
        <f>N156+N150+N39+N22+N10</f>
        <v>112356547.19999996</v>
      </c>
      <c r="AW158" s="383"/>
      <c r="AX158" s="154"/>
      <c r="AY158" s="384"/>
    </row>
  </sheetData>
  <mergeCells count="1">
    <mergeCell ref="E1:F1"/>
  </mergeCells>
  <conditionalFormatting sqref="O4:AS156 AU150">
    <cfRule type="cellIs" dxfId="2" priority="1" operator="greaterThan">
      <formula>0</formula>
    </cfRule>
  </conditionalFormatting>
  <pageMargins left="0.7" right="0.7" top="0.75" bottom="0.75" header="0.3" footer="0.3"/>
  <pageSetup paperSize="8" scale="3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158"/>
  <sheetViews>
    <sheetView zoomScale="70" zoomScaleNormal="70" workbookViewId="0">
      <pane xSplit="13" ySplit="3" topLeftCell="N76" activePane="bottomRight" state="frozen"/>
      <selection pane="topRight" activeCell="N1" sqref="N1"/>
      <selection pane="bottomLeft" activeCell="A4" sqref="A4"/>
      <selection pane="bottomRight" activeCell="C89" sqref="C89"/>
    </sheetView>
  </sheetViews>
  <sheetFormatPr defaultRowHeight="15" x14ac:dyDescent="0.25"/>
  <cols>
    <col min="1" max="1" width="13.42578125" bestFit="1" customWidth="1"/>
    <col min="2" max="2" width="22.28515625" bestFit="1" customWidth="1"/>
    <col min="3" max="3" width="27.5703125" bestFit="1" customWidth="1"/>
    <col min="4" max="4" width="9.7109375" style="11" bestFit="1" customWidth="1"/>
    <col min="5" max="6" width="9.7109375" hidden="1" customWidth="1"/>
    <col min="7" max="7" width="14.140625" style="12" hidden="1" customWidth="1"/>
    <col min="8" max="8" width="15.42578125" style="98" hidden="1" customWidth="1"/>
    <col min="9" max="9" width="15.140625" style="101" hidden="1" customWidth="1"/>
    <col min="10" max="10" width="11.28515625" hidden="1" customWidth="1"/>
    <col min="11" max="11" width="11.28515625" style="15" hidden="1" customWidth="1"/>
    <col min="12" max="12" width="12" style="16" hidden="1" customWidth="1"/>
    <col min="13" max="13" width="13.140625" style="16" hidden="1" customWidth="1"/>
    <col min="14" max="14" width="13.140625" style="16" customWidth="1"/>
    <col min="15" max="15" width="7.7109375" style="17" customWidth="1"/>
    <col min="16" max="20" width="7.7109375" style="16" customWidth="1"/>
    <col min="21" max="21" width="8.5703125" style="16" bestFit="1" customWidth="1"/>
    <col min="22" max="23" width="7.7109375" style="16" customWidth="1"/>
    <col min="24" max="24" width="8.5703125" style="18" bestFit="1" customWidth="1"/>
    <col min="25" max="25" width="7.7109375" style="18" customWidth="1"/>
    <col min="26" max="32" width="9.140625" style="18"/>
    <col min="47" max="47" width="11.140625" bestFit="1" customWidth="1"/>
    <col min="49" max="49" width="10.85546875" style="382" bestFit="1" customWidth="1"/>
    <col min="50" max="50" width="9.140625" style="18"/>
    <col min="51" max="51" width="12" style="33" bestFit="1" customWidth="1"/>
    <col min="255" max="255" width="13.42578125" bestFit="1" customWidth="1"/>
    <col min="256" max="256" width="22.28515625" bestFit="1" customWidth="1"/>
    <col min="257" max="257" width="27.5703125" bestFit="1" customWidth="1"/>
    <col min="258" max="258" width="9.7109375" bestFit="1" customWidth="1"/>
    <col min="259" max="260" width="9.7109375" customWidth="1"/>
    <col min="261" max="261" width="14.140625" customWidth="1"/>
    <col min="262" max="262" width="15.42578125" bestFit="1" customWidth="1"/>
    <col min="263" max="263" width="15.140625" bestFit="1" customWidth="1"/>
    <col min="264" max="265" width="11.28515625" bestFit="1" customWidth="1"/>
    <col min="266" max="266" width="12" customWidth="1"/>
    <col min="267" max="267" width="13.140625" customWidth="1"/>
    <col min="268" max="273" width="7.7109375" customWidth="1"/>
    <col min="274" max="274" width="8.5703125" bestFit="1" customWidth="1"/>
    <col min="275" max="276" width="7.7109375" customWidth="1"/>
    <col min="277" max="277" width="8.5703125" bestFit="1" customWidth="1"/>
    <col min="278" max="278" width="7.7109375" customWidth="1"/>
    <col min="511" max="511" width="13.42578125" bestFit="1" customWidth="1"/>
    <col min="512" max="512" width="22.28515625" bestFit="1" customWidth="1"/>
    <col min="513" max="513" width="27.5703125" bestFit="1" customWidth="1"/>
    <col min="514" max="514" width="9.7109375" bestFit="1" customWidth="1"/>
    <col min="515" max="516" width="9.7109375" customWidth="1"/>
    <col min="517" max="517" width="14.140625" customWidth="1"/>
    <col min="518" max="518" width="15.42578125" bestFit="1" customWidth="1"/>
    <col min="519" max="519" width="15.140625" bestFit="1" customWidth="1"/>
    <col min="520" max="521" width="11.28515625" bestFit="1" customWidth="1"/>
    <col min="522" max="522" width="12" customWidth="1"/>
    <col min="523" max="523" width="13.140625" customWidth="1"/>
    <col min="524" max="529" width="7.7109375" customWidth="1"/>
    <col min="530" max="530" width="8.5703125" bestFit="1" customWidth="1"/>
    <col min="531" max="532" width="7.7109375" customWidth="1"/>
    <col min="533" max="533" width="8.5703125" bestFit="1" customWidth="1"/>
    <col min="534" max="534" width="7.7109375" customWidth="1"/>
    <col min="767" max="767" width="13.42578125" bestFit="1" customWidth="1"/>
    <col min="768" max="768" width="22.28515625" bestFit="1" customWidth="1"/>
    <col min="769" max="769" width="27.5703125" bestFit="1" customWidth="1"/>
    <col min="770" max="770" width="9.7109375" bestFit="1" customWidth="1"/>
    <col min="771" max="772" width="9.7109375" customWidth="1"/>
    <col min="773" max="773" width="14.140625" customWidth="1"/>
    <col min="774" max="774" width="15.42578125" bestFit="1" customWidth="1"/>
    <col min="775" max="775" width="15.140625" bestFit="1" customWidth="1"/>
    <col min="776" max="777" width="11.28515625" bestFit="1" customWidth="1"/>
    <col min="778" max="778" width="12" customWidth="1"/>
    <col min="779" max="779" width="13.140625" customWidth="1"/>
    <col min="780" max="785" width="7.7109375" customWidth="1"/>
    <col min="786" max="786" width="8.5703125" bestFit="1" customWidth="1"/>
    <col min="787" max="788" width="7.7109375" customWidth="1"/>
    <col min="789" max="789" width="8.5703125" bestFit="1" customWidth="1"/>
    <col min="790" max="790" width="7.7109375" customWidth="1"/>
    <col min="1023" max="1023" width="13.42578125" bestFit="1" customWidth="1"/>
    <col min="1024" max="1024" width="22.28515625" bestFit="1" customWidth="1"/>
    <col min="1025" max="1025" width="27.5703125" bestFit="1" customWidth="1"/>
    <col min="1026" max="1026" width="9.7109375" bestFit="1" customWidth="1"/>
    <col min="1027" max="1028" width="9.7109375" customWidth="1"/>
    <col min="1029" max="1029" width="14.140625" customWidth="1"/>
    <col min="1030" max="1030" width="15.42578125" bestFit="1" customWidth="1"/>
    <col min="1031" max="1031" width="15.140625" bestFit="1" customWidth="1"/>
    <col min="1032" max="1033" width="11.28515625" bestFit="1" customWidth="1"/>
    <col min="1034" max="1034" width="12" customWidth="1"/>
    <col min="1035" max="1035" width="13.140625" customWidth="1"/>
    <col min="1036" max="1041" width="7.7109375" customWidth="1"/>
    <col min="1042" max="1042" width="8.5703125" bestFit="1" customWidth="1"/>
    <col min="1043" max="1044" width="7.7109375" customWidth="1"/>
    <col min="1045" max="1045" width="8.5703125" bestFit="1" customWidth="1"/>
    <col min="1046" max="1046" width="7.7109375" customWidth="1"/>
    <col min="1279" max="1279" width="13.42578125" bestFit="1" customWidth="1"/>
    <col min="1280" max="1280" width="22.28515625" bestFit="1" customWidth="1"/>
    <col min="1281" max="1281" width="27.5703125" bestFit="1" customWidth="1"/>
    <col min="1282" max="1282" width="9.7109375" bestFit="1" customWidth="1"/>
    <col min="1283" max="1284" width="9.7109375" customWidth="1"/>
    <col min="1285" max="1285" width="14.140625" customWidth="1"/>
    <col min="1286" max="1286" width="15.42578125" bestFit="1" customWidth="1"/>
    <col min="1287" max="1287" width="15.140625" bestFit="1" customWidth="1"/>
    <col min="1288" max="1289" width="11.28515625" bestFit="1" customWidth="1"/>
    <col min="1290" max="1290" width="12" customWidth="1"/>
    <col min="1291" max="1291" width="13.140625" customWidth="1"/>
    <col min="1292" max="1297" width="7.7109375" customWidth="1"/>
    <col min="1298" max="1298" width="8.5703125" bestFit="1" customWidth="1"/>
    <col min="1299" max="1300" width="7.7109375" customWidth="1"/>
    <col min="1301" max="1301" width="8.5703125" bestFit="1" customWidth="1"/>
    <col min="1302" max="1302" width="7.7109375" customWidth="1"/>
    <col min="1535" max="1535" width="13.42578125" bestFit="1" customWidth="1"/>
    <col min="1536" max="1536" width="22.28515625" bestFit="1" customWidth="1"/>
    <col min="1537" max="1537" width="27.5703125" bestFit="1" customWidth="1"/>
    <col min="1538" max="1538" width="9.7109375" bestFit="1" customWidth="1"/>
    <col min="1539" max="1540" width="9.7109375" customWidth="1"/>
    <col min="1541" max="1541" width="14.140625" customWidth="1"/>
    <col min="1542" max="1542" width="15.42578125" bestFit="1" customWidth="1"/>
    <col min="1543" max="1543" width="15.140625" bestFit="1" customWidth="1"/>
    <col min="1544" max="1545" width="11.28515625" bestFit="1" customWidth="1"/>
    <col min="1546" max="1546" width="12" customWidth="1"/>
    <col min="1547" max="1547" width="13.140625" customWidth="1"/>
    <col min="1548" max="1553" width="7.7109375" customWidth="1"/>
    <col min="1554" max="1554" width="8.5703125" bestFit="1" customWidth="1"/>
    <col min="1555" max="1556" width="7.7109375" customWidth="1"/>
    <col min="1557" max="1557" width="8.5703125" bestFit="1" customWidth="1"/>
    <col min="1558" max="1558" width="7.7109375" customWidth="1"/>
    <col min="1791" max="1791" width="13.42578125" bestFit="1" customWidth="1"/>
    <col min="1792" max="1792" width="22.28515625" bestFit="1" customWidth="1"/>
    <col min="1793" max="1793" width="27.5703125" bestFit="1" customWidth="1"/>
    <col min="1794" max="1794" width="9.7109375" bestFit="1" customWidth="1"/>
    <col min="1795" max="1796" width="9.7109375" customWidth="1"/>
    <col min="1797" max="1797" width="14.140625" customWidth="1"/>
    <col min="1798" max="1798" width="15.42578125" bestFit="1" customWidth="1"/>
    <col min="1799" max="1799" width="15.140625" bestFit="1" customWidth="1"/>
    <col min="1800" max="1801" width="11.28515625" bestFit="1" customWidth="1"/>
    <col min="1802" max="1802" width="12" customWidth="1"/>
    <col min="1803" max="1803" width="13.140625" customWidth="1"/>
    <col min="1804" max="1809" width="7.7109375" customWidth="1"/>
    <col min="1810" max="1810" width="8.5703125" bestFit="1" customWidth="1"/>
    <col min="1811" max="1812" width="7.7109375" customWidth="1"/>
    <col min="1813" max="1813" width="8.5703125" bestFit="1" customWidth="1"/>
    <col min="1814" max="1814" width="7.7109375" customWidth="1"/>
    <col min="2047" max="2047" width="13.42578125" bestFit="1" customWidth="1"/>
    <col min="2048" max="2048" width="22.28515625" bestFit="1" customWidth="1"/>
    <col min="2049" max="2049" width="27.5703125" bestFit="1" customWidth="1"/>
    <col min="2050" max="2050" width="9.7109375" bestFit="1" customWidth="1"/>
    <col min="2051" max="2052" width="9.7109375" customWidth="1"/>
    <col min="2053" max="2053" width="14.140625" customWidth="1"/>
    <col min="2054" max="2054" width="15.42578125" bestFit="1" customWidth="1"/>
    <col min="2055" max="2055" width="15.140625" bestFit="1" customWidth="1"/>
    <col min="2056" max="2057" width="11.28515625" bestFit="1" customWidth="1"/>
    <col min="2058" max="2058" width="12" customWidth="1"/>
    <col min="2059" max="2059" width="13.140625" customWidth="1"/>
    <col min="2060" max="2065" width="7.7109375" customWidth="1"/>
    <col min="2066" max="2066" width="8.5703125" bestFit="1" customWidth="1"/>
    <col min="2067" max="2068" width="7.7109375" customWidth="1"/>
    <col min="2069" max="2069" width="8.5703125" bestFit="1" customWidth="1"/>
    <col min="2070" max="2070" width="7.7109375" customWidth="1"/>
    <col min="2303" max="2303" width="13.42578125" bestFit="1" customWidth="1"/>
    <col min="2304" max="2304" width="22.28515625" bestFit="1" customWidth="1"/>
    <col min="2305" max="2305" width="27.5703125" bestFit="1" customWidth="1"/>
    <col min="2306" max="2306" width="9.7109375" bestFit="1" customWidth="1"/>
    <col min="2307" max="2308" width="9.7109375" customWidth="1"/>
    <col min="2309" max="2309" width="14.140625" customWidth="1"/>
    <col min="2310" max="2310" width="15.42578125" bestFit="1" customWidth="1"/>
    <col min="2311" max="2311" width="15.140625" bestFit="1" customWidth="1"/>
    <col min="2312" max="2313" width="11.28515625" bestFit="1" customWidth="1"/>
    <col min="2314" max="2314" width="12" customWidth="1"/>
    <col min="2315" max="2315" width="13.140625" customWidth="1"/>
    <col min="2316" max="2321" width="7.7109375" customWidth="1"/>
    <col min="2322" max="2322" width="8.5703125" bestFit="1" customWidth="1"/>
    <col min="2323" max="2324" width="7.7109375" customWidth="1"/>
    <col min="2325" max="2325" width="8.5703125" bestFit="1" customWidth="1"/>
    <col min="2326" max="2326" width="7.7109375" customWidth="1"/>
    <col min="2559" max="2559" width="13.42578125" bestFit="1" customWidth="1"/>
    <col min="2560" max="2560" width="22.28515625" bestFit="1" customWidth="1"/>
    <col min="2561" max="2561" width="27.5703125" bestFit="1" customWidth="1"/>
    <col min="2562" max="2562" width="9.7109375" bestFit="1" customWidth="1"/>
    <col min="2563" max="2564" width="9.7109375" customWidth="1"/>
    <col min="2565" max="2565" width="14.140625" customWidth="1"/>
    <col min="2566" max="2566" width="15.42578125" bestFit="1" customWidth="1"/>
    <col min="2567" max="2567" width="15.140625" bestFit="1" customWidth="1"/>
    <col min="2568" max="2569" width="11.28515625" bestFit="1" customWidth="1"/>
    <col min="2570" max="2570" width="12" customWidth="1"/>
    <col min="2571" max="2571" width="13.140625" customWidth="1"/>
    <col min="2572" max="2577" width="7.7109375" customWidth="1"/>
    <col min="2578" max="2578" width="8.5703125" bestFit="1" customWidth="1"/>
    <col min="2579" max="2580" width="7.7109375" customWidth="1"/>
    <col min="2581" max="2581" width="8.5703125" bestFit="1" customWidth="1"/>
    <col min="2582" max="2582" width="7.7109375" customWidth="1"/>
    <col min="2815" max="2815" width="13.42578125" bestFit="1" customWidth="1"/>
    <col min="2816" max="2816" width="22.28515625" bestFit="1" customWidth="1"/>
    <col min="2817" max="2817" width="27.5703125" bestFit="1" customWidth="1"/>
    <col min="2818" max="2818" width="9.7109375" bestFit="1" customWidth="1"/>
    <col min="2819" max="2820" width="9.7109375" customWidth="1"/>
    <col min="2821" max="2821" width="14.140625" customWidth="1"/>
    <col min="2822" max="2822" width="15.42578125" bestFit="1" customWidth="1"/>
    <col min="2823" max="2823" width="15.140625" bestFit="1" customWidth="1"/>
    <col min="2824" max="2825" width="11.28515625" bestFit="1" customWidth="1"/>
    <col min="2826" max="2826" width="12" customWidth="1"/>
    <col min="2827" max="2827" width="13.140625" customWidth="1"/>
    <col min="2828" max="2833" width="7.7109375" customWidth="1"/>
    <col min="2834" max="2834" width="8.5703125" bestFit="1" customWidth="1"/>
    <col min="2835" max="2836" width="7.7109375" customWidth="1"/>
    <col min="2837" max="2837" width="8.5703125" bestFit="1" customWidth="1"/>
    <col min="2838" max="2838" width="7.7109375" customWidth="1"/>
    <col min="3071" max="3071" width="13.42578125" bestFit="1" customWidth="1"/>
    <col min="3072" max="3072" width="22.28515625" bestFit="1" customWidth="1"/>
    <col min="3073" max="3073" width="27.5703125" bestFit="1" customWidth="1"/>
    <col min="3074" max="3074" width="9.7109375" bestFit="1" customWidth="1"/>
    <col min="3075" max="3076" width="9.7109375" customWidth="1"/>
    <col min="3077" max="3077" width="14.140625" customWidth="1"/>
    <col min="3078" max="3078" width="15.42578125" bestFit="1" customWidth="1"/>
    <col min="3079" max="3079" width="15.140625" bestFit="1" customWidth="1"/>
    <col min="3080" max="3081" width="11.28515625" bestFit="1" customWidth="1"/>
    <col min="3082" max="3082" width="12" customWidth="1"/>
    <col min="3083" max="3083" width="13.140625" customWidth="1"/>
    <col min="3084" max="3089" width="7.7109375" customWidth="1"/>
    <col min="3090" max="3090" width="8.5703125" bestFit="1" customWidth="1"/>
    <col min="3091" max="3092" width="7.7109375" customWidth="1"/>
    <col min="3093" max="3093" width="8.5703125" bestFit="1" customWidth="1"/>
    <col min="3094" max="3094" width="7.7109375" customWidth="1"/>
    <col min="3327" max="3327" width="13.42578125" bestFit="1" customWidth="1"/>
    <col min="3328" max="3328" width="22.28515625" bestFit="1" customWidth="1"/>
    <col min="3329" max="3329" width="27.5703125" bestFit="1" customWidth="1"/>
    <col min="3330" max="3330" width="9.7109375" bestFit="1" customWidth="1"/>
    <col min="3331" max="3332" width="9.7109375" customWidth="1"/>
    <col min="3333" max="3333" width="14.140625" customWidth="1"/>
    <col min="3334" max="3334" width="15.42578125" bestFit="1" customWidth="1"/>
    <col min="3335" max="3335" width="15.140625" bestFit="1" customWidth="1"/>
    <col min="3336" max="3337" width="11.28515625" bestFit="1" customWidth="1"/>
    <col min="3338" max="3338" width="12" customWidth="1"/>
    <col min="3339" max="3339" width="13.140625" customWidth="1"/>
    <col min="3340" max="3345" width="7.7109375" customWidth="1"/>
    <col min="3346" max="3346" width="8.5703125" bestFit="1" customWidth="1"/>
    <col min="3347" max="3348" width="7.7109375" customWidth="1"/>
    <col min="3349" max="3349" width="8.5703125" bestFit="1" customWidth="1"/>
    <col min="3350" max="3350" width="7.7109375" customWidth="1"/>
    <col min="3583" max="3583" width="13.42578125" bestFit="1" customWidth="1"/>
    <col min="3584" max="3584" width="22.28515625" bestFit="1" customWidth="1"/>
    <col min="3585" max="3585" width="27.5703125" bestFit="1" customWidth="1"/>
    <col min="3586" max="3586" width="9.7109375" bestFit="1" customWidth="1"/>
    <col min="3587" max="3588" width="9.7109375" customWidth="1"/>
    <col min="3589" max="3589" width="14.140625" customWidth="1"/>
    <col min="3590" max="3590" width="15.42578125" bestFit="1" customWidth="1"/>
    <col min="3591" max="3591" width="15.140625" bestFit="1" customWidth="1"/>
    <col min="3592" max="3593" width="11.28515625" bestFit="1" customWidth="1"/>
    <col min="3594" max="3594" width="12" customWidth="1"/>
    <col min="3595" max="3595" width="13.140625" customWidth="1"/>
    <col min="3596" max="3601" width="7.7109375" customWidth="1"/>
    <col min="3602" max="3602" width="8.5703125" bestFit="1" customWidth="1"/>
    <col min="3603" max="3604" width="7.7109375" customWidth="1"/>
    <col min="3605" max="3605" width="8.5703125" bestFit="1" customWidth="1"/>
    <col min="3606" max="3606" width="7.7109375" customWidth="1"/>
    <col min="3839" max="3839" width="13.42578125" bestFit="1" customWidth="1"/>
    <col min="3840" max="3840" width="22.28515625" bestFit="1" customWidth="1"/>
    <col min="3841" max="3841" width="27.5703125" bestFit="1" customWidth="1"/>
    <col min="3842" max="3842" width="9.7109375" bestFit="1" customWidth="1"/>
    <col min="3843" max="3844" width="9.7109375" customWidth="1"/>
    <col min="3845" max="3845" width="14.140625" customWidth="1"/>
    <col min="3846" max="3846" width="15.42578125" bestFit="1" customWidth="1"/>
    <col min="3847" max="3847" width="15.140625" bestFit="1" customWidth="1"/>
    <col min="3848" max="3849" width="11.28515625" bestFit="1" customWidth="1"/>
    <col min="3850" max="3850" width="12" customWidth="1"/>
    <col min="3851" max="3851" width="13.140625" customWidth="1"/>
    <col min="3852" max="3857" width="7.7109375" customWidth="1"/>
    <col min="3858" max="3858" width="8.5703125" bestFit="1" customWidth="1"/>
    <col min="3859" max="3860" width="7.7109375" customWidth="1"/>
    <col min="3861" max="3861" width="8.5703125" bestFit="1" customWidth="1"/>
    <col min="3862" max="3862" width="7.7109375" customWidth="1"/>
    <col min="4095" max="4095" width="13.42578125" bestFit="1" customWidth="1"/>
    <col min="4096" max="4096" width="22.28515625" bestFit="1" customWidth="1"/>
    <col min="4097" max="4097" width="27.5703125" bestFit="1" customWidth="1"/>
    <col min="4098" max="4098" width="9.7109375" bestFit="1" customWidth="1"/>
    <col min="4099" max="4100" width="9.7109375" customWidth="1"/>
    <col min="4101" max="4101" width="14.140625" customWidth="1"/>
    <col min="4102" max="4102" width="15.42578125" bestFit="1" customWidth="1"/>
    <col min="4103" max="4103" width="15.140625" bestFit="1" customWidth="1"/>
    <col min="4104" max="4105" width="11.28515625" bestFit="1" customWidth="1"/>
    <col min="4106" max="4106" width="12" customWidth="1"/>
    <col min="4107" max="4107" width="13.140625" customWidth="1"/>
    <col min="4108" max="4113" width="7.7109375" customWidth="1"/>
    <col min="4114" max="4114" width="8.5703125" bestFit="1" customWidth="1"/>
    <col min="4115" max="4116" width="7.7109375" customWidth="1"/>
    <col min="4117" max="4117" width="8.5703125" bestFit="1" customWidth="1"/>
    <col min="4118" max="4118" width="7.7109375" customWidth="1"/>
    <col min="4351" max="4351" width="13.42578125" bestFit="1" customWidth="1"/>
    <col min="4352" max="4352" width="22.28515625" bestFit="1" customWidth="1"/>
    <col min="4353" max="4353" width="27.5703125" bestFit="1" customWidth="1"/>
    <col min="4354" max="4354" width="9.7109375" bestFit="1" customWidth="1"/>
    <col min="4355" max="4356" width="9.7109375" customWidth="1"/>
    <col min="4357" max="4357" width="14.140625" customWidth="1"/>
    <col min="4358" max="4358" width="15.42578125" bestFit="1" customWidth="1"/>
    <col min="4359" max="4359" width="15.140625" bestFit="1" customWidth="1"/>
    <col min="4360" max="4361" width="11.28515625" bestFit="1" customWidth="1"/>
    <col min="4362" max="4362" width="12" customWidth="1"/>
    <col min="4363" max="4363" width="13.140625" customWidth="1"/>
    <col min="4364" max="4369" width="7.7109375" customWidth="1"/>
    <col min="4370" max="4370" width="8.5703125" bestFit="1" customWidth="1"/>
    <col min="4371" max="4372" width="7.7109375" customWidth="1"/>
    <col min="4373" max="4373" width="8.5703125" bestFit="1" customWidth="1"/>
    <col min="4374" max="4374" width="7.7109375" customWidth="1"/>
    <col min="4607" max="4607" width="13.42578125" bestFit="1" customWidth="1"/>
    <col min="4608" max="4608" width="22.28515625" bestFit="1" customWidth="1"/>
    <col min="4609" max="4609" width="27.5703125" bestFit="1" customWidth="1"/>
    <col min="4610" max="4610" width="9.7109375" bestFit="1" customWidth="1"/>
    <col min="4611" max="4612" width="9.7109375" customWidth="1"/>
    <col min="4613" max="4613" width="14.140625" customWidth="1"/>
    <col min="4614" max="4614" width="15.42578125" bestFit="1" customWidth="1"/>
    <col min="4615" max="4615" width="15.140625" bestFit="1" customWidth="1"/>
    <col min="4616" max="4617" width="11.28515625" bestFit="1" customWidth="1"/>
    <col min="4618" max="4618" width="12" customWidth="1"/>
    <col min="4619" max="4619" width="13.140625" customWidth="1"/>
    <col min="4620" max="4625" width="7.7109375" customWidth="1"/>
    <col min="4626" max="4626" width="8.5703125" bestFit="1" customWidth="1"/>
    <col min="4627" max="4628" width="7.7109375" customWidth="1"/>
    <col min="4629" max="4629" width="8.5703125" bestFit="1" customWidth="1"/>
    <col min="4630" max="4630" width="7.7109375" customWidth="1"/>
    <col min="4863" max="4863" width="13.42578125" bestFit="1" customWidth="1"/>
    <col min="4864" max="4864" width="22.28515625" bestFit="1" customWidth="1"/>
    <col min="4865" max="4865" width="27.5703125" bestFit="1" customWidth="1"/>
    <col min="4866" max="4866" width="9.7109375" bestFit="1" customWidth="1"/>
    <col min="4867" max="4868" width="9.7109375" customWidth="1"/>
    <col min="4869" max="4869" width="14.140625" customWidth="1"/>
    <col min="4870" max="4870" width="15.42578125" bestFit="1" customWidth="1"/>
    <col min="4871" max="4871" width="15.140625" bestFit="1" customWidth="1"/>
    <col min="4872" max="4873" width="11.28515625" bestFit="1" customWidth="1"/>
    <col min="4874" max="4874" width="12" customWidth="1"/>
    <col min="4875" max="4875" width="13.140625" customWidth="1"/>
    <col min="4876" max="4881" width="7.7109375" customWidth="1"/>
    <col min="4882" max="4882" width="8.5703125" bestFit="1" customWidth="1"/>
    <col min="4883" max="4884" width="7.7109375" customWidth="1"/>
    <col min="4885" max="4885" width="8.5703125" bestFit="1" customWidth="1"/>
    <col min="4886" max="4886" width="7.7109375" customWidth="1"/>
    <col min="5119" max="5119" width="13.42578125" bestFit="1" customWidth="1"/>
    <col min="5120" max="5120" width="22.28515625" bestFit="1" customWidth="1"/>
    <col min="5121" max="5121" width="27.5703125" bestFit="1" customWidth="1"/>
    <col min="5122" max="5122" width="9.7109375" bestFit="1" customWidth="1"/>
    <col min="5123" max="5124" width="9.7109375" customWidth="1"/>
    <col min="5125" max="5125" width="14.140625" customWidth="1"/>
    <col min="5126" max="5126" width="15.42578125" bestFit="1" customWidth="1"/>
    <col min="5127" max="5127" width="15.140625" bestFit="1" customWidth="1"/>
    <col min="5128" max="5129" width="11.28515625" bestFit="1" customWidth="1"/>
    <col min="5130" max="5130" width="12" customWidth="1"/>
    <col min="5131" max="5131" width="13.140625" customWidth="1"/>
    <col min="5132" max="5137" width="7.7109375" customWidth="1"/>
    <col min="5138" max="5138" width="8.5703125" bestFit="1" customWidth="1"/>
    <col min="5139" max="5140" width="7.7109375" customWidth="1"/>
    <col min="5141" max="5141" width="8.5703125" bestFit="1" customWidth="1"/>
    <col min="5142" max="5142" width="7.7109375" customWidth="1"/>
    <col min="5375" max="5375" width="13.42578125" bestFit="1" customWidth="1"/>
    <col min="5376" max="5376" width="22.28515625" bestFit="1" customWidth="1"/>
    <col min="5377" max="5377" width="27.5703125" bestFit="1" customWidth="1"/>
    <col min="5378" max="5378" width="9.7109375" bestFit="1" customWidth="1"/>
    <col min="5379" max="5380" width="9.7109375" customWidth="1"/>
    <col min="5381" max="5381" width="14.140625" customWidth="1"/>
    <col min="5382" max="5382" width="15.42578125" bestFit="1" customWidth="1"/>
    <col min="5383" max="5383" width="15.140625" bestFit="1" customWidth="1"/>
    <col min="5384" max="5385" width="11.28515625" bestFit="1" customWidth="1"/>
    <col min="5386" max="5386" width="12" customWidth="1"/>
    <col min="5387" max="5387" width="13.140625" customWidth="1"/>
    <col min="5388" max="5393" width="7.7109375" customWidth="1"/>
    <col min="5394" max="5394" width="8.5703125" bestFit="1" customWidth="1"/>
    <col min="5395" max="5396" width="7.7109375" customWidth="1"/>
    <col min="5397" max="5397" width="8.5703125" bestFit="1" customWidth="1"/>
    <col min="5398" max="5398" width="7.7109375" customWidth="1"/>
    <col min="5631" max="5631" width="13.42578125" bestFit="1" customWidth="1"/>
    <col min="5632" max="5632" width="22.28515625" bestFit="1" customWidth="1"/>
    <col min="5633" max="5633" width="27.5703125" bestFit="1" customWidth="1"/>
    <col min="5634" max="5634" width="9.7109375" bestFit="1" customWidth="1"/>
    <col min="5635" max="5636" width="9.7109375" customWidth="1"/>
    <col min="5637" max="5637" width="14.140625" customWidth="1"/>
    <col min="5638" max="5638" width="15.42578125" bestFit="1" customWidth="1"/>
    <col min="5639" max="5639" width="15.140625" bestFit="1" customWidth="1"/>
    <col min="5640" max="5641" width="11.28515625" bestFit="1" customWidth="1"/>
    <col min="5642" max="5642" width="12" customWidth="1"/>
    <col min="5643" max="5643" width="13.140625" customWidth="1"/>
    <col min="5644" max="5649" width="7.7109375" customWidth="1"/>
    <col min="5650" max="5650" width="8.5703125" bestFit="1" customWidth="1"/>
    <col min="5651" max="5652" width="7.7109375" customWidth="1"/>
    <col min="5653" max="5653" width="8.5703125" bestFit="1" customWidth="1"/>
    <col min="5654" max="5654" width="7.7109375" customWidth="1"/>
    <col min="5887" max="5887" width="13.42578125" bestFit="1" customWidth="1"/>
    <col min="5888" max="5888" width="22.28515625" bestFit="1" customWidth="1"/>
    <col min="5889" max="5889" width="27.5703125" bestFit="1" customWidth="1"/>
    <col min="5890" max="5890" width="9.7109375" bestFit="1" customWidth="1"/>
    <col min="5891" max="5892" width="9.7109375" customWidth="1"/>
    <col min="5893" max="5893" width="14.140625" customWidth="1"/>
    <col min="5894" max="5894" width="15.42578125" bestFit="1" customWidth="1"/>
    <col min="5895" max="5895" width="15.140625" bestFit="1" customWidth="1"/>
    <col min="5896" max="5897" width="11.28515625" bestFit="1" customWidth="1"/>
    <col min="5898" max="5898" width="12" customWidth="1"/>
    <col min="5899" max="5899" width="13.140625" customWidth="1"/>
    <col min="5900" max="5905" width="7.7109375" customWidth="1"/>
    <col min="5906" max="5906" width="8.5703125" bestFit="1" customWidth="1"/>
    <col min="5907" max="5908" width="7.7109375" customWidth="1"/>
    <col min="5909" max="5909" width="8.5703125" bestFit="1" customWidth="1"/>
    <col min="5910" max="5910" width="7.7109375" customWidth="1"/>
    <col min="6143" max="6143" width="13.42578125" bestFit="1" customWidth="1"/>
    <col min="6144" max="6144" width="22.28515625" bestFit="1" customWidth="1"/>
    <col min="6145" max="6145" width="27.5703125" bestFit="1" customWidth="1"/>
    <col min="6146" max="6146" width="9.7109375" bestFit="1" customWidth="1"/>
    <col min="6147" max="6148" width="9.7109375" customWidth="1"/>
    <col min="6149" max="6149" width="14.140625" customWidth="1"/>
    <col min="6150" max="6150" width="15.42578125" bestFit="1" customWidth="1"/>
    <col min="6151" max="6151" width="15.140625" bestFit="1" customWidth="1"/>
    <col min="6152" max="6153" width="11.28515625" bestFit="1" customWidth="1"/>
    <col min="6154" max="6154" width="12" customWidth="1"/>
    <col min="6155" max="6155" width="13.140625" customWidth="1"/>
    <col min="6156" max="6161" width="7.7109375" customWidth="1"/>
    <col min="6162" max="6162" width="8.5703125" bestFit="1" customWidth="1"/>
    <col min="6163" max="6164" width="7.7109375" customWidth="1"/>
    <col min="6165" max="6165" width="8.5703125" bestFit="1" customWidth="1"/>
    <col min="6166" max="6166" width="7.7109375" customWidth="1"/>
    <col min="6399" max="6399" width="13.42578125" bestFit="1" customWidth="1"/>
    <col min="6400" max="6400" width="22.28515625" bestFit="1" customWidth="1"/>
    <col min="6401" max="6401" width="27.5703125" bestFit="1" customWidth="1"/>
    <col min="6402" max="6402" width="9.7109375" bestFit="1" customWidth="1"/>
    <col min="6403" max="6404" width="9.7109375" customWidth="1"/>
    <col min="6405" max="6405" width="14.140625" customWidth="1"/>
    <col min="6406" max="6406" width="15.42578125" bestFit="1" customWidth="1"/>
    <col min="6407" max="6407" width="15.140625" bestFit="1" customWidth="1"/>
    <col min="6408" max="6409" width="11.28515625" bestFit="1" customWidth="1"/>
    <col min="6410" max="6410" width="12" customWidth="1"/>
    <col min="6411" max="6411" width="13.140625" customWidth="1"/>
    <col min="6412" max="6417" width="7.7109375" customWidth="1"/>
    <col min="6418" max="6418" width="8.5703125" bestFit="1" customWidth="1"/>
    <col min="6419" max="6420" width="7.7109375" customWidth="1"/>
    <col min="6421" max="6421" width="8.5703125" bestFit="1" customWidth="1"/>
    <col min="6422" max="6422" width="7.7109375" customWidth="1"/>
    <col min="6655" max="6655" width="13.42578125" bestFit="1" customWidth="1"/>
    <col min="6656" max="6656" width="22.28515625" bestFit="1" customWidth="1"/>
    <col min="6657" max="6657" width="27.5703125" bestFit="1" customWidth="1"/>
    <col min="6658" max="6658" width="9.7109375" bestFit="1" customWidth="1"/>
    <col min="6659" max="6660" width="9.7109375" customWidth="1"/>
    <col min="6661" max="6661" width="14.140625" customWidth="1"/>
    <col min="6662" max="6662" width="15.42578125" bestFit="1" customWidth="1"/>
    <col min="6663" max="6663" width="15.140625" bestFit="1" customWidth="1"/>
    <col min="6664" max="6665" width="11.28515625" bestFit="1" customWidth="1"/>
    <col min="6666" max="6666" width="12" customWidth="1"/>
    <col min="6667" max="6667" width="13.140625" customWidth="1"/>
    <col min="6668" max="6673" width="7.7109375" customWidth="1"/>
    <col min="6674" max="6674" width="8.5703125" bestFit="1" customWidth="1"/>
    <col min="6675" max="6676" width="7.7109375" customWidth="1"/>
    <col min="6677" max="6677" width="8.5703125" bestFit="1" customWidth="1"/>
    <col min="6678" max="6678" width="7.7109375" customWidth="1"/>
    <col min="6911" max="6911" width="13.42578125" bestFit="1" customWidth="1"/>
    <col min="6912" max="6912" width="22.28515625" bestFit="1" customWidth="1"/>
    <col min="6913" max="6913" width="27.5703125" bestFit="1" customWidth="1"/>
    <col min="6914" max="6914" width="9.7109375" bestFit="1" customWidth="1"/>
    <col min="6915" max="6916" width="9.7109375" customWidth="1"/>
    <col min="6917" max="6917" width="14.140625" customWidth="1"/>
    <col min="6918" max="6918" width="15.42578125" bestFit="1" customWidth="1"/>
    <col min="6919" max="6919" width="15.140625" bestFit="1" customWidth="1"/>
    <col min="6920" max="6921" width="11.28515625" bestFit="1" customWidth="1"/>
    <col min="6922" max="6922" width="12" customWidth="1"/>
    <col min="6923" max="6923" width="13.140625" customWidth="1"/>
    <col min="6924" max="6929" width="7.7109375" customWidth="1"/>
    <col min="6930" max="6930" width="8.5703125" bestFit="1" customWidth="1"/>
    <col min="6931" max="6932" width="7.7109375" customWidth="1"/>
    <col min="6933" max="6933" width="8.5703125" bestFit="1" customWidth="1"/>
    <col min="6934" max="6934" width="7.7109375" customWidth="1"/>
    <col min="7167" max="7167" width="13.42578125" bestFit="1" customWidth="1"/>
    <col min="7168" max="7168" width="22.28515625" bestFit="1" customWidth="1"/>
    <col min="7169" max="7169" width="27.5703125" bestFit="1" customWidth="1"/>
    <col min="7170" max="7170" width="9.7109375" bestFit="1" customWidth="1"/>
    <col min="7171" max="7172" width="9.7109375" customWidth="1"/>
    <col min="7173" max="7173" width="14.140625" customWidth="1"/>
    <col min="7174" max="7174" width="15.42578125" bestFit="1" customWidth="1"/>
    <col min="7175" max="7175" width="15.140625" bestFit="1" customWidth="1"/>
    <col min="7176" max="7177" width="11.28515625" bestFit="1" customWidth="1"/>
    <col min="7178" max="7178" width="12" customWidth="1"/>
    <col min="7179" max="7179" width="13.140625" customWidth="1"/>
    <col min="7180" max="7185" width="7.7109375" customWidth="1"/>
    <col min="7186" max="7186" width="8.5703125" bestFit="1" customWidth="1"/>
    <col min="7187" max="7188" width="7.7109375" customWidth="1"/>
    <col min="7189" max="7189" width="8.5703125" bestFit="1" customWidth="1"/>
    <col min="7190" max="7190" width="7.7109375" customWidth="1"/>
    <col min="7423" max="7423" width="13.42578125" bestFit="1" customWidth="1"/>
    <col min="7424" max="7424" width="22.28515625" bestFit="1" customWidth="1"/>
    <col min="7425" max="7425" width="27.5703125" bestFit="1" customWidth="1"/>
    <col min="7426" max="7426" width="9.7109375" bestFit="1" customWidth="1"/>
    <col min="7427" max="7428" width="9.7109375" customWidth="1"/>
    <col min="7429" max="7429" width="14.140625" customWidth="1"/>
    <col min="7430" max="7430" width="15.42578125" bestFit="1" customWidth="1"/>
    <col min="7431" max="7431" width="15.140625" bestFit="1" customWidth="1"/>
    <col min="7432" max="7433" width="11.28515625" bestFit="1" customWidth="1"/>
    <col min="7434" max="7434" width="12" customWidth="1"/>
    <col min="7435" max="7435" width="13.140625" customWidth="1"/>
    <col min="7436" max="7441" width="7.7109375" customWidth="1"/>
    <col min="7442" max="7442" width="8.5703125" bestFit="1" customWidth="1"/>
    <col min="7443" max="7444" width="7.7109375" customWidth="1"/>
    <col min="7445" max="7445" width="8.5703125" bestFit="1" customWidth="1"/>
    <col min="7446" max="7446" width="7.7109375" customWidth="1"/>
    <col min="7679" max="7679" width="13.42578125" bestFit="1" customWidth="1"/>
    <col min="7680" max="7680" width="22.28515625" bestFit="1" customWidth="1"/>
    <col min="7681" max="7681" width="27.5703125" bestFit="1" customWidth="1"/>
    <col min="7682" max="7682" width="9.7109375" bestFit="1" customWidth="1"/>
    <col min="7683" max="7684" width="9.7109375" customWidth="1"/>
    <col min="7685" max="7685" width="14.140625" customWidth="1"/>
    <col min="7686" max="7686" width="15.42578125" bestFit="1" customWidth="1"/>
    <col min="7687" max="7687" width="15.140625" bestFit="1" customWidth="1"/>
    <col min="7688" max="7689" width="11.28515625" bestFit="1" customWidth="1"/>
    <col min="7690" max="7690" width="12" customWidth="1"/>
    <col min="7691" max="7691" width="13.140625" customWidth="1"/>
    <col min="7692" max="7697" width="7.7109375" customWidth="1"/>
    <col min="7698" max="7698" width="8.5703125" bestFit="1" customWidth="1"/>
    <col min="7699" max="7700" width="7.7109375" customWidth="1"/>
    <col min="7701" max="7701" width="8.5703125" bestFit="1" customWidth="1"/>
    <col min="7702" max="7702" width="7.7109375" customWidth="1"/>
    <col min="7935" max="7935" width="13.42578125" bestFit="1" customWidth="1"/>
    <col min="7936" max="7936" width="22.28515625" bestFit="1" customWidth="1"/>
    <col min="7937" max="7937" width="27.5703125" bestFit="1" customWidth="1"/>
    <col min="7938" max="7938" width="9.7109375" bestFit="1" customWidth="1"/>
    <col min="7939" max="7940" width="9.7109375" customWidth="1"/>
    <col min="7941" max="7941" width="14.140625" customWidth="1"/>
    <col min="7942" max="7942" width="15.42578125" bestFit="1" customWidth="1"/>
    <col min="7943" max="7943" width="15.140625" bestFit="1" customWidth="1"/>
    <col min="7944" max="7945" width="11.28515625" bestFit="1" customWidth="1"/>
    <col min="7946" max="7946" width="12" customWidth="1"/>
    <col min="7947" max="7947" width="13.140625" customWidth="1"/>
    <col min="7948" max="7953" width="7.7109375" customWidth="1"/>
    <col min="7954" max="7954" width="8.5703125" bestFit="1" customWidth="1"/>
    <col min="7955" max="7956" width="7.7109375" customWidth="1"/>
    <col min="7957" max="7957" width="8.5703125" bestFit="1" customWidth="1"/>
    <col min="7958" max="7958" width="7.7109375" customWidth="1"/>
    <col min="8191" max="8191" width="13.42578125" bestFit="1" customWidth="1"/>
    <col min="8192" max="8192" width="22.28515625" bestFit="1" customWidth="1"/>
    <col min="8193" max="8193" width="27.5703125" bestFit="1" customWidth="1"/>
    <col min="8194" max="8194" width="9.7109375" bestFit="1" customWidth="1"/>
    <col min="8195" max="8196" width="9.7109375" customWidth="1"/>
    <col min="8197" max="8197" width="14.140625" customWidth="1"/>
    <col min="8198" max="8198" width="15.42578125" bestFit="1" customWidth="1"/>
    <col min="8199" max="8199" width="15.140625" bestFit="1" customWidth="1"/>
    <col min="8200" max="8201" width="11.28515625" bestFit="1" customWidth="1"/>
    <col min="8202" max="8202" width="12" customWidth="1"/>
    <col min="8203" max="8203" width="13.140625" customWidth="1"/>
    <col min="8204" max="8209" width="7.7109375" customWidth="1"/>
    <col min="8210" max="8210" width="8.5703125" bestFit="1" customWidth="1"/>
    <col min="8211" max="8212" width="7.7109375" customWidth="1"/>
    <col min="8213" max="8213" width="8.5703125" bestFit="1" customWidth="1"/>
    <col min="8214" max="8214" width="7.7109375" customWidth="1"/>
    <col min="8447" max="8447" width="13.42578125" bestFit="1" customWidth="1"/>
    <col min="8448" max="8448" width="22.28515625" bestFit="1" customWidth="1"/>
    <col min="8449" max="8449" width="27.5703125" bestFit="1" customWidth="1"/>
    <col min="8450" max="8450" width="9.7109375" bestFit="1" customWidth="1"/>
    <col min="8451" max="8452" width="9.7109375" customWidth="1"/>
    <col min="8453" max="8453" width="14.140625" customWidth="1"/>
    <col min="8454" max="8454" width="15.42578125" bestFit="1" customWidth="1"/>
    <col min="8455" max="8455" width="15.140625" bestFit="1" customWidth="1"/>
    <col min="8456" max="8457" width="11.28515625" bestFit="1" customWidth="1"/>
    <col min="8458" max="8458" width="12" customWidth="1"/>
    <col min="8459" max="8459" width="13.140625" customWidth="1"/>
    <col min="8460" max="8465" width="7.7109375" customWidth="1"/>
    <col min="8466" max="8466" width="8.5703125" bestFit="1" customWidth="1"/>
    <col min="8467" max="8468" width="7.7109375" customWidth="1"/>
    <col min="8469" max="8469" width="8.5703125" bestFit="1" customWidth="1"/>
    <col min="8470" max="8470" width="7.7109375" customWidth="1"/>
    <col min="8703" max="8703" width="13.42578125" bestFit="1" customWidth="1"/>
    <col min="8704" max="8704" width="22.28515625" bestFit="1" customWidth="1"/>
    <col min="8705" max="8705" width="27.5703125" bestFit="1" customWidth="1"/>
    <col min="8706" max="8706" width="9.7109375" bestFit="1" customWidth="1"/>
    <col min="8707" max="8708" width="9.7109375" customWidth="1"/>
    <col min="8709" max="8709" width="14.140625" customWidth="1"/>
    <col min="8710" max="8710" width="15.42578125" bestFit="1" customWidth="1"/>
    <col min="8711" max="8711" width="15.140625" bestFit="1" customWidth="1"/>
    <col min="8712" max="8713" width="11.28515625" bestFit="1" customWidth="1"/>
    <col min="8714" max="8714" width="12" customWidth="1"/>
    <col min="8715" max="8715" width="13.140625" customWidth="1"/>
    <col min="8716" max="8721" width="7.7109375" customWidth="1"/>
    <col min="8722" max="8722" width="8.5703125" bestFit="1" customWidth="1"/>
    <col min="8723" max="8724" width="7.7109375" customWidth="1"/>
    <col min="8725" max="8725" width="8.5703125" bestFit="1" customWidth="1"/>
    <col min="8726" max="8726" width="7.7109375" customWidth="1"/>
    <col min="8959" max="8959" width="13.42578125" bestFit="1" customWidth="1"/>
    <col min="8960" max="8960" width="22.28515625" bestFit="1" customWidth="1"/>
    <col min="8961" max="8961" width="27.5703125" bestFit="1" customWidth="1"/>
    <col min="8962" max="8962" width="9.7109375" bestFit="1" customWidth="1"/>
    <col min="8963" max="8964" width="9.7109375" customWidth="1"/>
    <col min="8965" max="8965" width="14.140625" customWidth="1"/>
    <col min="8966" max="8966" width="15.42578125" bestFit="1" customWidth="1"/>
    <col min="8967" max="8967" width="15.140625" bestFit="1" customWidth="1"/>
    <col min="8968" max="8969" width="11.28515625" bestFit="1" customWidth="1"/>
    <col min="8970" max="8970" width="12" customWidth="1"/>
    <col min="8971" max="8971" width="13.140625" customWidth="1"/>
    <col min="8972" max="8977" width="7.7109375" customWidth="1"/>
    <col min="8978" max="8978" width="8.5703125" bestFit="1" customWidth="1"/>
    <col min="8979" max="8980" width="7.7109375" customWidth="1"/>
    <col min="8981" max="8981" width="8.5703125" bestFit="1" customWidth="1"/>
    <col min="8982" max="8982" width="7.7109375" customWidth="1"/>
    <col min="9215" max="9215" width="13.42578125" bestFit="1" customWidth="1"/>
    <col min="9216" max="9216" width="22.28515625" bestFit="1" customWidth="1"/>
    <col min="9217" max="9217" width="27.5703125" bestFit="1" customWidth="1"/>
    <col min="9218" max="9218" width="9.7109375" bestFit="1" customWidth="1"/>
    <col min="9219" max="9220" width="9.7109375" customWidth="1"/>
    <col min="9221" max="9221" width="14.140625" customWidth="1"/>
    <col min="9222" max="9222" width="15.42578125" bestFit="1" customWidth="1"/>
    <col min="9223" max="9223" width="15.140625" bestFit="1" customWidth="1"/>
    <col min="9224" max="9225" width="11.28515625" bestFit="1" customWidth="1"/>
    <col min="9226" max="9226" width="12" customWidth="1"/>
    <col min="9227" max="9227" width="13.140625" customWidth="1"/>
    <col min="9228" max="9233" width="7.7109375" customWidth="1"/>
    <col min="9234" max="9234" width="8.5703125" bestFit="1" customWidth="1"/>
    <col min="9235" max="9236" width="7.7109375" customWidth="1"/>
    <col min="9237" max="9237" width="8.5703125" bestFit="1" customWidth="1"/>
    <col min="9238" max="9238" width="7.7109375" customWidth="1"/>
    <col min="9471" max="9471" width="13.42578125" bestFit="1" customWidth="1"/>
    <col min="9472" max="9472" width="22.28515625" bestFit="1" customWidth="1"/>
    <col min="9473" max="9473" width="27.5703125" bestFit="1" customWidth="1"/>
    <col min="9474" max="9474" width="9.7109375" bestFit="1" customWidth="1"/>
    <col min="9475" max="9476" width="9.7109375" customWidth="1"/>
    <col min="9477" max="9477" width="14.140625" customWidth="1"/>
    <col min="9478" max="9478" width="15.42578125" bestFit="1" customWidth="1"/>
    <col min="9479" max="9479" width="15.140625" bestFit="1" customWidth="1"/>
    <col min="9480" max="9481" width="11.28515625" bestFit="1" customWidth="1"/>
    <col min="9482" max="9482" width="12" customWidth="1"/>
    <col min="9483" max="9483" width="13.140625" customWidth="1"/>
    <col min="9484" max="9489" width="7.7109375" customWidth="1"/>
    <col min="9490" max="9490" width="8.5703125" bestFit="1" customWidth="1"/>
    <col min="9491" max="9492" width="7.7109375" customWidth="1"/>
    <col min="9493" max="9493" width="8.5703125" bestFit="1" customWidth="1"/>
    <col min="9494" max="9494" width="7.7109375" customWidth="1"/>
    <col min="9727" max="9727" width="13.42578125" bestFit="1" customWidth="1"/>
    <col min="9728" max="9728" width="22.28515625" bestFit="1" customWidth="1"/>
    <col min="9729" max="9729" width="27.5703125" bestFit="1" customWidth="1"/>
    <col min="9730" max="9730" width="9.7109375" bestFit="1" customWidth="1"/>
    <col min="9731" max="9732" width="9.7109375" customWidth="1"/>
    <col min="9733" max="9733" width="14.140625" customWidth="1"/>
    <col min="9734" max="9734" width="15.42578125" bestFit="1" customWidth="1"/>
    <col min="9735" max="9735" width="15.140625" bestFit="1" customWidth="1"/>
    <col min="9736" max="9737" width="11.28515625" bestFit="1" customWidth="1"/>
    <col min="9738" max="9738" width="12" customWidth="1"/>
    <col min="9739" max="9739" width="13.140625" customWidth="1"/>
    <col min="9740" max="9745" width="7.7109375" customWidth="1"/>
    <col min="9746" max="9746" width="8.5703125" bestFit="1" customWidth="1"/>
    <col min="9747" max="9748" width="7.7109375" customWidth="1"/>
    <col min="9749" max="9749" width="8.5703125" bestFit="1" customWidth="1"/>
    <col min="9750" max="9750" width="7.7109375" customWidth="1"/>
    <col min="9983" max="9983" width="13.42578125" bestFit="1" customWidth="1"/>
    <col min="9984" max="9984" width="22.28515625" bestFit="1" customWidth="1"/>
    <col min="9985" max="9985" width="27.5703125" bestFit="1" customWidth="1"/>
    <col min="9986" max="9986" width="9.7109375" bestFit="1" customWidth="1"/>
    <col min="9987" max="9988" width="9.7109375" customWidth="1"/>
    <col min="9989" max="9989" width="14.140625" customWidth="1"/>
    <col min="9990" max="9990" width="15.42578125" bestFit="1" customWidth="1"/>
    <col min="9991" max="9991" width="15.140625" bestFit="1" customWidth="1"/>
    <col min="9992" max="9993" width="11.28515625" bestFit="1" customWidth="1"/>
    <col min="9994" max="9994" width="12" customWidth="1"/>
    <col min="9995" max="9995" width="13.140625" customWidth="1"/>
    <col min="9996" max="10001" width="7.7109375" customWidth="1"/>
    <col min="10002" max="10002" width="8.5703125" bestFit="1" customWidth="1"/>
    <col min="10003" max="10004" width="7.7109375" customWidth="1"/>
    <col min="10005" max="10005" width="8.5703125" bestFit="1" customWidth="1"/>
    <col min="10006" max="10006" width="7.7109375" customWidth="1"/>
    <col min="10239" max="10239" width="13.42578125" bestFit="1" customWidth="1"/>
    <col min="10240" max="10240" width="22.28515625" bestFit="1" customWidth="1"/>
    <col min="10241" max="10241" width="27.5703125" bestFit="1" customWidth="1"/>
    <col min="10242" max="10242" width="9.7109375" bestFit="1" customWidth="1"/>
    <col min="10243" max="10244" width="9.7109375" customWidth="1"/>
    <col min="10245" max="10245" width="14.140625" customWidth="1"/>
    <col min="10246" max="10246" width="15.42578125" bestFit="1" customWidth="1"/>
    <col min="10247" max="10247" width="15.140625" bestFit="1" customWidth="1"/>
    <col min="10248" max="10249" width="11.28515625" bestFit="1" customWidth="1"/>
    <col min="10250" max="10250" width="12" customWidth="1"/>
    <col min="10251" max="10251" width="13.140625" customWidth="1"/>
    <col min="10252" max="10257" width="7.7109375" customWidth="1"/>
    <col min="10258" max="10258" width="8.5703125" bestFit="1" customWidth="1"/>
    <col min="10259" max="10260" width="7.7109375" customWidth="1"/>
    <col min="10261" max="10261" width="8.5703125" bestFit="1" customWidth="1"/>
    <col min="10262" max="10262" width="7.7109375" customWidth="1"/>
    <col min="10495" max="10495" width="13.42578125" bestFit="1" customWidth="1"/>
    <col min="10496" max="10496" width="22.28515625" bestFit="1" customWidth="1"/>
    <col min="10497" max="10497" width="27.5703125" bestFit="1" customWidth="1"/>
    <col min="10498" max="10498" width="9.7109375" bestFit="1" customWidth="1"/>
    <col min="10499" max="10500" width="9.7109375" customWidth="1"/>
    <col min="10501" max="10501" width="14.140625" customWidth="1"/>
    <col min="10502" max="10502" width="15.42578125" bestFit="1" customWidth="1"/>
    <col min="10503" max="10503" width="15.140625" bestFit="1" customWidth="1"/>
    <col min="10504" max="10505" width="11.28515625" bestFit="1" customWidth="1"/>
    <col min="10506" max="10506" width="12" customWidth="1"/>
    <col min="10507" max="10507" width="13.140625" customWidth="1"/>
    <col min="10508" max="10513" width="7.7109375" customWidth="1"/>
    <col min="10514" max="10514" width="8.5703125" bestFit="1" customWidth="1"/>
    <col min="10515" max="10516" width="7.7109375" customWidth="1"/>
    <col min="10517" max="10517" width="8.5703125" bestFit="1" customWidth="1"/>
    <col min="10518" max="10518" width="7.7109375" customWidth="1"/>
    <col min="10751" max="10751" width="13.42578125" bestFit="1" customWidth="1"/>
    <col min="10752" max="10752" width="22.28515625" bestFit="1" customWidth="1"/>
    <col min="10753" max="10753" width="27.5703125" bestFit="1" customWidth="1"/>
    <col min="10754" max="10754" width="9.7109375" bestFit="1" customWidth="1"/>
    <col min="10755" max="10756" width="9.7109375" customWidth="1"/>
    <col min="10757" max="10757" width="14.140625" customWidth="1"/>
    <col min="10758" max="10758" width="15.42578125" bestFit="1" customWidth="1"/>
    <col min="10759" max="10759" width="15.140625" bestFit="1" customWidth="1"/>
    <col min="10760" max="10761" width="11.28515625" bestFit="1" customWidth="1"/>
    <col min="10762" max="10762" width="12" customWidth="1"/>
    <col min="10763" max="10763" width="13.140625" customWidth="1"/>
    <col min="10764" max="10769" width="7.7109375" customWidth="1"/>
    <col min="10770" max="10770" width="8.5703125" bestFit="1" customWidth="1"/>
    <col min="10771" max="10772" width="7.7109375" customWidth="1"/>
    <col min="10773" max="10773" width="8.5703125" bestFit="1" customWidth="1"/>
    <col min="10774" max="10774" width="7.7109375" customWidth="1"/>
    <col min="11007" max="11007" width="13.42578125" bestFit="1" customWidth="1"/>
    <col min="11008" max="11008" width="22.28515625" bestFit="1" customWidth="1"/>
    <col min="11009" max="11009" width="27.5703125" bestFit="1" customWidth="1"/>
    <col min="11010" max="11010" width="9.7109375" bestFit="1" customWidth="1"/>
    <col min="11011" max="11012" width="9.7109375" customWidth="1"/>
    <col min="11013" max="11013" width="14.140625" customWidth="1"/>
    <col min="11014" max="11014" width="15.42578125" bestFit="1" customWidth="1"/>
    <col min="11015" max="11015" width="15.140625" bestFit="1" customWidth="1"/>
    <col min="11016" max="11017" width="11.28515625" bestFit="1" customWidth="1"/>
    <col min="11018" max="11018" width="12" customWidth="1"/>
    <col min="11019" max="11019" width="13.140625" customWidth="1"/>
    <col min="11020" max="11025" width="7.7109375" customWidth="1"/>
    <col min="11026" max="11026" width="8.5703125" bestFit="1" customWidth="1"/>
    <col min="11027" max="11028" width="7.7109375" customWidth="1"/>
    <col min="11029" max="11029" width="8.5703125" bestFit="1" customWidth="1"/>
    <col min="11030" max="11030" width="7.7109375" customWidth="1"/>
    <col min="11263" max="11263" width="13.42578125" bestFit="1" customWidth="1"/>
    <col min="11264" max="11264" width="22.28515625" bestFit="1" customWidth="1"/>
    <col min="11265" max="11265" width="27.5703125" bestFit="1" customWidth="1"/>
    <col min="11266" max="11266" width="9.7109375" bestFit="1" customWidth="1"/>
    <col min="11267" max="11268" width="9.7109375" customWidth="1"/>
    <col min="11269" max="11269" width="14.140625" customWidth="1"/>
    <col min="11270" max="11270" width="15.42578125" bestFit="1" customWidth="1"/>
    <col min="11271" max="11271" width="15.140625" bestFit="1" customWidth="1"/>
    <col min="11272" max="11273" width="11.28515625" bestFit="1" customWidth="1"/>
    <col min="11274" max="11274" width="12" customWidth="1"/>
    <col min="11275" max="11275" width="13.140625" customWidth="1"/>
    <col min="11276" max="11281" width="7.7109375" customWidth="1"/>
    <col min="11282" max="11282" width="8.5703125" bestFit="1" customWidth="1"/>
    <col min="11283" max="11284" width="7.7109375" customWidth="1"/>
    <col min="11285" max="11285" width="8.5703125" bestFit="1" customWidth="1"/>
    <col min="11286" max="11286" width="7.7109375" customWidth="1"/>
    <col min="11519" max="11519" width="13.42578125" bestFit="1" customWidth="1"/>
    <col min="11520" max="11520" width="22.28515625" bestFit="1" customWidth="1"/>
    <col min="11521" max="11521" width="27.5703125" bestFit="1" customWidth="1"/>
    <col min="11522" max="11522" width="9.7109375" bestFit="1" customWidth="1"/>
    <col min="11523" max="11524" width="9.7109375" customWidth="1"/>
    <col min="11525" max="11525" width="14.140625" customWidth="1"/>
    <col min="11526" max="11526" width="15.42578125" bestFit="1" customWidth="1"/>
    <col min="11527" max="11527" width="15.140625" bestFit="1" customWidth="1"/>
    <col min="11528" max="11529" width="11.28515625" bestFit="1" customWidth="1"/>
    <col min="11530" max="11530" width="12" customWidth="1"/>
    <col min="11531" max="11531" width="13.140625" customWidth="1"/>
    <col min="11532" max="11537" width="7.7109375" customWidth="1"/>
    <col min="11538" max="11538" width="8.5703125" bestFit="1" customWidth="1"/>
    <col min="11539" max="11540" width="7.7109375" customWidth="1"/>
    <col min="11541" max="11541" width="8.5703125" bestFit="1" customWidth="1"/>
    <col min="11542" max="11542" width="7.7109375" customWidth="1"/>
    <col min="11775" max="11775" width="13.42578125" bestFit="1" customWidth="1"/>
    <col min="11776" max="11776" width="22.28515625" bestFit="1" customWidth="1"/>
    <col min="11777" max="11777" width="27.5703125" bestFit="1" customWidth="1"/>
    <col min="11778" max="11778" width="9.7109375" bestFit="1" customWidth="1"/>
    <col min="11779" max="11780" width="9.7109375" customWidth="1"/>
    <col min="11781" max="11781" width="14.140625" customWidth="1"/>
    <col min="11782" max="11782" width="15.42578125" bestFit="1" customWidth="1"/>
    <col min="11783" max="11783" width="15.140625" bestFit="1" customWidth="1"/>
    <col min="11784" max="11785" width="11.28515625" bestFit="1" customWidth="1"/>
    <col min="11786" max="11786" width="12" customWidth="1"/>
    <col min="11787" max="11787" width="13.140625" customWidth="1"/>
    <col min="11788" max="11793" width="7.7109375" customWidth="1"/>
    <col min="11794" max="11794" width="8.5703125" bestFit="1" customWidth="1"/>
    <col min="11795" max="11796" width="7.7109375" customWidth="1"/>
    <col min="11797" max="11797" width="8.5703125" bestFit="1" customWidth="1"/>
    <col min="11798" max="11798" width="7.7109375" customWidth="1"/>
    <col min="12031" max="12031" width="13.42578125" bestFit="1" customWidth="1"/>
    <col min="12032" max="12032" width="22.28515625" bestFit="1" customWidth="1"/>
    <col min="12033" max="12033" width="27.5703125" bestFit="1" customWidth="1"/>
    <col min="12034" max="12034" width="9.7109375" bestFit="1" customWidth="1"/>
    <col min="12035" max="12036" width="9.7109375" customWidth="1"/>
    <col min="12037" max="12037" width="14.140625" customWidth="1"/>
    <col min="12038" max="12038" width="15.42578125" bestFit="1" customWidth="1"/>
    <col min="12039" max="12039" width="15.140625" bestFit="1" customWidth="1"/>
    <col min="12040" max="12041" width="11.28515625" bestFit="1" customWidth="1"/>
    <col min="12042" max="12042" width="12" customWidth="1"/>
    <col min="12043" max="12043" width="13.140625" customWidth="1"/>
    <col min="12044" max="12049" width="7.7109375" customWidth="1"/>
    <col min="12050" max="12050" width="8.5703125" bestFit="1" customWidth="1"/>
    <col min="12051" max="12052" width="7.7109375" customWidth="1"/>
    <col min="12053" max="12053" width="8.5703125" bestFit="1" customWidth="1"/>
    <col min="12054" max="12054" width="7.7109375" customWidth="1"/>
    <col min="12287" max="12287" width="13.42578125" bestFit="1" customWidth="1"/>
    <col min="12288" max="12288" width="22.28515625" bestFit="1" customWidth="1"/>
    <col min="12289" max="12289" width="27.5703125" bestFit="1" customWidth="1"/>
    <col min="12290" max="12290" width="9.7109375" bestFit="1" customWidth="1"/>
    <col min="12291" max="12292" width="9.7109375" customWidth="1"/>
    <col min="12293" max="12293" width="14.140625" customWidth="1"/>
    <col min="12294" max="12294" width="15.42578125" bestFit="1" customWidth="1"/>
    <col min="12295" max="12295" width="15.140625" bestFit="1" customWidth="1"/>
    <col min="12296" max="12297" width="11.28515625" bestFit="1" customWidth="1"/>
    <col min="12298" max="12298" width="12" customWidth="1"/>
    <col min="12299" max="12299" width="13.140625" customWidth="1"/>
    <col min="12300" max="12305" width="7.7109375" customWidth="1"/>
    <col min="12306" max="12306" width="8.5703125" bestFit="1" customWidth="1"/>
    <col min="12307" max="12308" width="7.7109375" customWidth="1"/>
    <col min="12309" max="12309" width="8.5703125" bestFit="1" customWidth="1"/>
    <col min="12310" max="12310" width="7.7109375" customWidth="1"/>
    <col min="12543" max="12543" width="13.42578125" bestFit="1" customWidth="1"/>
    <col min="12544" max="12544" width="22.28515625" bestFit="1" customWidth="1"/>
    <col min="12545" max="12545" width="27.5703125" bestFit="1" customWidth="1"/>
    <col min="12546" max="12546" width="9.7109375" bestFit="1" customWidth="1"/>
    <col min="12547" max="12548" width="9.7109375" customWidth="1"/>
    <col min="12549" max="12549" width="14.140625" customWidth="1"/>
    <col min="12550" max="12550" width="15.42578125" bestFit="1" customWidth="1"/>
    <col min="12551" max="12551" width="15.140625" bestFit="1" customWidth="1"/>
    <col min="12552" max="12553" width="11.28515625" bestFit="1" customWidth="1"/>
    <col min="12554" max="12554" width="12" customWidth="1"/>
    <col min="12555" max="12555" width="13.140625" customWidth="1"/>
    <col min="12556" max="12561" width="7.7109375" customWidth="1"/>
    <col min="12562" max="12562" width="8.5703125" bestFit="1" customWidth="1"/>
    <col min="12563" max="12564" width="7.7109375" customWidth="1"/>
    <col min="12565" max="12565" width="8.5703125" bestFit="1" customWidth="1"/>
    <col min="12566" max="12566" width="7.7109375" customWidth="1"/>
    <col min="12799" max="12799" width="13.42578125" bestFit="1" customWidth="1"/>
    <col min="12800" max="12800" width="22.28515625" bestFit="1" customWidth="1"/>
    <col min="12801" max="12801" width="27.5703125" bestFit="1" customWidth="1"/>
    <col min="12802" max="12802" width="9.7109375" bestFit="1" customWidth="1"/>
    <col min="12803" max="12804" width="9.7109375" customWidth="1"/>
    <col min="12805" max="12805" width="14.140625" customWidth="1"/>
    <col min="12806" max="12806" width="15.42578125" bestFit="1" customWidth="1"/>
    <col min="12807" max="12807" width="15.140625" bestFit="1" customWidth="1"/>
    <col min="12808" max="12809" width="11.28515625" bestFit="1" customWidth="1"/>
    <col min="12810" max="12810" width="12" customWidth="1"/>
    <col min="12811" max="12811" width="13.140625" customWidth="1"/>
    <col min="12812" max="12817" width="7.7109375" customWidth="1"/>
    <col min="12818" max="12818" width="8.5703125" bestFit="1" customWidth="1"/>
    <col min="12819" max="12820" width="7.7109375" customWidth="1"/>
    <col min="12821" max="12821" width="8.5703125" bestFit="1" customWidth="1"/>
    <col min="12822" max="12822" width="7.7109375" customWidth="1"/>
    <col min="13055" max="13055" width="13.42578125" bestFit="1" customWidth="1"/>
    <col min="13056" max="13056" width="22.28515625" bestFit="1" customWidth="1"/>
    <col min="13057" max="13057" width="27.5703125" bestFit="1" customWidth="1"/>
    <col min="13058" max="13058" width="9.7109375" bestFit="1" customWidth="1"/>
    <col min="13059" max="13060" width="9.7109375" customWidth="1"/>
    <col min="13061" max="13061" width="14.140625" customWidth="1"/>
    <col min="13062" max="13062" width="15.42578125" bestFit="1" customWidth="1"/>
    <col min="13063" max="13063" width="15.140625" bestFit="1" customWidth="1"/>
    <col min="13064" max="13065" width="11.28515625" bestFit="1" customWidth="1"/>
    <col min="13066" max="13066" width="12" customWidth="1"/>
    <col min="13067" max="13067" width="13.140625" customWidth="1"/>
    <col min="13068" max="13073" width="7.7109375" customWidth="1"/>
    <col min="13074" max="13074" width="8.5703125" bestFit="1" customWidth="1"/>
    <col min="13075" max="13076" width="7.7109375" customWidth="1"/>
    <col min="13077" max="13077" width="8.5703125" bestFit="1" customWidth="1"/>
    <col min="13078" max="13078" width="7.7109375" customWidth="1"/>
    <col min="13311" max="13311" width="13.42578125" bestFit="1" customWidth="1"/>
    <col min="13312" max="13312" width="22.28515625" bestFit="1" customWidth="1"/>
    <col min="13313" max="13313" width="27.5703125" bestFit="1" customWidth="1"/>
    <col min="13314" max="13314" width="9.7109375" bestFit="1" customWidth="1"/>
    <col min="13315" max="13316" width="9.7109375" customWidth="1"/>
    <col min="13317" max="13317" width="14.140625" customWidth="1"/>
    <col min="13318" max="13318" width="15.42578125" bestFit="1" customWidth="1"/>
    <col min="13319" max="13319" width="15.140625" bestFit="1" customWidth="1"/>
    <col min="13320" max="13321" width="11.28515625" bestFit="1" customWidth="1"/>
    <col min="13322" max="13322" width="12" customWidth="1"/>
    <col min="13323" max="13323" width="13.140625" customWidth="1"/>
    <col min="13324" max="13329" width="7.7109375" customWidth="1"/>
    <col min="13330" max="13330" width="8.5703125" bestFit="1" customWidth="1"/>
    <col min="13331" max="13332" width="7.7109375" customWidth="1"/>
    <col min="13333" max="13333" width="8.5703125" bestFit="1" customWidth="1"/>
    <col min="13334" max="13334" width="7.7109375" customWidth="1"/>
    <col min="13567" max="13567" width="13.42578125" bestFit="1" customWidth="1"/>
    <col min="13568" max="13568" width="22.28515625" bestFit="1" customWidth="1"/>
    <col min="13569" max="13569" width="27.5703125" bestFit="1" customWidth="1"/>
    <col min="13570" max="13570" width="9.7109375" bestFit="1" customWidth="1"/>
    <col min="13571" max="13572" width="9.7109375" customWidth="1"/>
    <col min="13573" max="13573" width="14.140625" customWidth="1"/>
    <col min="13574" max="13574" width="15.42578125" bestFit="1" customWidth="1"/>
    <col min="13575" max="13575" width="15.140625" bestFit="1" customWidth="1"/>
    <col min="13576" max="13577" width="11.28515625" bestFit="1" customWidth="1"/>
    <col min="13578" max="13578" width="12" customWidth="1"/>
    <col min="13579" max="13579" width="13.140625" customWidth="1"/>
    <col min="13580" max="13585" width="7.7109375" customWidth="1"/>
    <col min="13586" max="13586" width="8.5703125" bestFit="1" customWidth="1"/>
    <col min="13587" max="13588" width="7.7109375" customWidth="1"/>
    <col min="13589" max="13589" width="8.5703125" bestFit="1" customWidth="1"/>
    <col min="13590" max="13590" width="7.7109375" customWidth="1"/>
    <col min="13823" max="13823" width="13.42578125" bestFit="1" customWidth="1"/>
    <col min="13824" max="13824" width="22.28515625" bestFit="1" customWidth="1"/>
    <col min="13825" max="13825" width="27.5703125" bestFit="1" customWidth="1"/>
    <col min="13826" max="13826" width="9.7109375" bestFit="1" customWidth="1"/>
    <col min="13827" max="13828" width="9.7109375" customWidth="1"/>
    <col min="13829" max="13829" width="14.140625" customWidth="1"/>
    <col min="13830" max="13830" width="15.42578125" bestFit="1" customWidth="1"/>
    <col min="13831" max="13831" width="15.140625" bestFit="1" customWidth="1"/>
    <col min="13832" max="13833" width="11.28515625" bestFit="1" customWidth="1"/>
    <col min="13834" max="13834" width="12" customWidth="1"/>
    <col min="13835" max="13835" width="13.140625" customWidth="1"/>
    <col min="13836" max="13841" width="7.7109375" customWidth="1"/>
    <col min="13842" max="13842" width="8.5703125" bestFit="1" customWidth="1"/>
    <col min="13843" max="13844" width="7.7109375" customWidth="1"/>
    <col min="13845" max="13845" width="8.5703125" bestFit="1" customWidth="1"/>
    <col min="13846" max="13846" width="7.7109375" customWidth="1"/>
    <col min="14079" max="14079" width="13.42578125" bestFit="1" customWidth="1"/>
    <col min="14080" max="14080" width="22.28515625" bestFit="1" customWidth="1"/>
    <col min="14081" max="14081" width="27.5703125" bestFit="1" customWidth="1"/>
    <col min="14082" max="14082" width="9.7109375" bestFit="1" customWidth="1"/>
    <col min="14083" max="14084" width="9.7109375" customWidth="1"/>
    <col min="14085" max="14085" width="14.140625" customWidth="1"/>
    <col min="14086" max="14086" width="15.42578125" bestFit="1" customWidth="1"/>
    <col min="14087" max="14087" width="15.140625" bestFit="1" customWidth="1"/>
    <col min="14088" max="14089" width="11.28515625" bestFit="1" customWidth="1"/>
    <col min="14090" max="14090" width="12" customWidth="1"/>
    <col min="14091" max="14091" width="13.140625" customWidth="1"/>
    <col min="14092" max="14097" width="7.7109375" customWidth="1"/>
    <col min="14098" max="14098" width="8.5703125" bestFit="1" customWidth="1"/>
    <col min="14099" max="14100" width="7.7109375" customWidth="1"/>
    <col min="14101" max="14101" width="8.5703125" bestFit="1" customWidth="1"/>
    <col min="14102" max="14102" width="7.7109375" customWidth="1"/>
    <col min="14335" max="14335" width="13.42578125" bestFit="1" customWidth="1"/>
    <col min="14336" max="14336" width="22.28515625" bestFit="1" customWidth="1"/>
    <col min="14337" max="14337" width="27.5703125" bestFit="1" customWidth="1"/>
    <col min="14338" max="14338" width="9.7109375" bestFit="1" customWidth="1"/>
    <col min="14339" max="14340" width="9.7109375" customWidth="1"/>
    <col min="14341" max="14341" width="14.140625" customWidth="1"/>
    <col min="14342" max="14342" width="15.42578125" bestFit="1" customWidth="1"/>
    <col min="14343" max="14343" width="15.140625" bestFit="1" customWidth="1"/>
    <col min="14344" max="14345" width="11.28515625" bestFit="1" customWidth="1"/>
    <col min="14346" max="14346" width="12" customWidth="1"/>
    <col min="14347" max="14347" width="13.140625" customWidth="1"/>
    <col min="14348" max="14353" width="7.7109375" customWidth="1"/>
    <col min="14354" max="14354" width="8.5703125" bestFit="1" customWidth="1"/>
    <col min="14355" max="14356" width="7.7109375" customWidth="1"/>
    <col min="14357" max="14357" width="8.5703125" bestFit="1" customWidth="1"/>
    <col min="14358" max="14358" width="7.7109375" customWidth="1"/>
    <col min="14591" max="14591" width="13.42578125" bestFit="1" customWidth="1"/>
    <col min="14592" max="14592" width="22.28515625" bestFit="1" customWidth="1"/>
    <col min="14593" max="14593" width="27.5703125" bestFit="1" customWidth="1"/>
    <col min="14594" max="14594" width="9.7109375" bestFit="1" customWidth="1"/>
    <col min="14595" max="14596" width="9.7109375" customWidth="1"/>
    <col min="14597" max="14597" width="14.140625" customWidth="1"/>
    <col min="14598" max="14598" width="15.42578125" bestFit="1" customWidth="1"/>
    <col min="14599" max="14599" width="15.140625" bestFit="1" customWidth="1"/>
    <col min="14600" max="14601" width="11.28515625" bestFit="1" customWidth="1"/>
    <col min="14602" max="14602" width="12" customWidth="1"/>
    <col min="14603" max="14603" width="13.140625" customWidth="1"/>
    <col min="14604" max="14609" width="7.7109375" customWidth="1"/>
    <col min="14610" max="14610" width="8.5703125" bestFit="1" customWidth="1"/>
    <col min="14611" max="14612" width="7.7109375" customWidth="1"/>
    <col min="14613" max="14613" width="8.5703125" bestFit="1" customWidth="1"/>
    <col min="14614" max="14614" width="7.7109375" customWidth="1"/>
    <col min="14847" max="14847" width="13.42578125" bestFit="1" customWidth="1"/>
    <col min="14848" max="14848" width="22.28515625" bestFit="1" customWidth="1"/>
    <col min="14849" max="14849" width="27.5703125" bestFit="1" customWidth="1"/>
    <col min="14850" max="14850" width="9.7109375" bestFit="1" customWidth="1"/>
    <col min="14851" max="14852" width="9.7109375" customWidth="1"/>
    <col min="14853" max="14853" width="14.140625" customWidth="1"/>
    <col min="14854" max="14854" width="15.42578125" bestFit="1" customWidth="1"/>
    <col min="14855" max="14855" width="15.140625" bestFit="1" customWidth="1"/>
    <col min="14856" max="14857" width="11.28515625" bestFit="1" customWidth="1"/>
    <col min="14858" max="14858" width="12" customWidth="1"/>
    <col min="14859" max="14859" width="13.140625" customWidth="1"/>
    <col min="14860" max="14865" width="7.7109375" customWidth="1"/>
    <col min="14866" max="14866" width="8.5703125" bestFit="1" customWidth="1"/>
    <col min="14867" max="14868" width="7.7109375" customWidth="1"/>
    <col min="14869" max="14869" width="8.5703125" bestFit="1" customWidth="1"/>
    <col min="14870" max="14870" width="7.7109375" customWidth="1"/>
    <col min="15103" max="15103" width="13.42578125" bestFit="1" customWidth="1"/>
    <col min="15104" max="15104" width="22.28515625" bestFit="1" customWidth="1"/>
    <col min="15105" max="15105" width="27.5703125" bestFit="1" customWidth="1"/>
    <col min="15106" max="15106" width="9.7109375" bestFit="1" customWidth="1"/>
    <col min="15107" max="15108" width="9.7109375" customWidth="1"/>
    <col min="15109" max="15109" width="14.140625" customWidth="1"/>
    <col min="15110" max="15110" width="15.42578125" bestFit="1" customWidth="1"/>
    <col min="15111" max="15111" width="15.140625" bestFit="1" customWidth="1"/>
    <col min="15112" max="15113" width="11.28515625" bestFit="1" customWidth="1"/>
    <col min="15114" max="15114" width="12" customWidth="1"/>
    <col min="15115" max="15115" width="13.140625" customWidth="1"/>
    <col min="15116" max="15121" width="7.7109375" customWidth="1"/>
    <col min="15122" max="15122" width="8.5703125" bestFit="1" customWidth="1"/>
    <col min="15123" max="15124" width="7.7109375" customWidth="1"/>
    <col min="15125" max="15125" width="8.5703125" bestFit="1" customWidth="1"/>
    <col min="15126" max="15126" width="7.7109375" customWidth="1"/>
    <col min="15359" max="15359" width="13.42578125" bestFit="1" customWidth="1"/>
    <col min="15360" max="15360" width="22.28515625" bestFit="1" customWidth="1"/>
    <col min="15361" max="15361" width="27.5703125" bestFit="1" customWidth="1"/>
    <col min="15362" max="15362" width="9.7109375" bestFit="1" customWidth="1"/>
    <col min="15363" max="15364" width="9.7109375" customWidth="1"/>
    <col min="15365" max="15365" width="14.140625" customWidth="1"/>
    <col min="15366" max="15366" width="15.42578125" bestFit="1" customWidth="1"/>
    <col min="15367" max="15367" width="15.140625" bestFit="1" customWidth="1"/>
    <col min="15368" max="15369" width="11.28515625" bestFit="1" customWidth="1"/>
    <col min="15370" max="15370" width="12" customWidth="1"/>
    <col min="15371" max="15371" width="13.140625" customWidth="1"/>
    <col min="15372" max="15377" width="7.7109375" customWidth="1"/>
    <col min="15378" max="15378" width="8.5703125" bestFit="1" customWidth="1"/>
    <col min="15379" max="15380" width="7.7109375" customWidth="1"/>
    <col min="15381" max="15381" width="8.5703125" bestFit="1" customWidth="1"/>
    <col min="15382" max="15382" width="7.7109375" customWidth="1"/>
    <col min="15615" max="15615" width="13.42578125" bestFit="1" customWidth="1"/>
    <col min="15616" max="15616" width="22.28515625" bestFit="1" customWidth="1"/>
    <col min="15617" max="15617" width="27.5703125" bestFit="1" customWidth="1"/>
    <col min="15618" max="15618" width="9.7109375" bestFit="1" customWidth="1"/>
    <col min="15619" max="15620" width="9.7109375" customWidth="1"/>
    <col min="15621" max="15621" width="14.140625" customWidth="1"/>
    <col min="15622" max="15622" width="15.42578125" bestFit="1" customWidth="1"/>
    <col min="15623" max="15623" width="15.140625" bestFit="1" customWidth="1"/>
    <col min="15624" max="15625" width="11.28515625" bestFit="1" customWidth="1"/>
    <col min="15626" max="15626" width="12" customWidth="1"/>
    <col min="15627" max="15627" width="13.140625" customWidth="1"/>
    <col min="15628" max="15633" width="7.7109375" customWidth="1"/>
    <col min="15634" max="15634" width="8.5703125" bestFit="1" customWidth="1"/>
    <col min="15635" max="15636" width="7.7109375" customWidth="1"/>
    <col min="15637" max="15637" width="8.5703125" bestFit="1" customWidth="1"/>
    <col min="15638" max="15638" width="7.7109375" customWidth="1"/>
    <col min="15871" max="15871" width="13.42578125" bestFit="1" customWidth="1"/>
    <col min="15872" max="15872" width="22.28515625" bestFit="1" customWidth="1"/>
    <col min="15873" max="15873" width="27.5703125" bestFit="1" customWidth="1"/>
    <col min="15874" max="15874" width="9.7109375" bestFit="1" customWidth="1"/>
    <col min="15875" max="15876" width="9.7109375" customWidth="1"/>
    <col min="15877" max="15877" width="14.140625" customWidth="1"/>
    <col min="15878" max="15878" width="15.42578125" bestFit="1" customWidth="1"/>
    <col min="15879" max="15879" width="15.140625" bestFit="1" customWidth="1"/>
    <col min="15880" max="15881" width="11.28515625" bestFit="1" customWidth="1"/>
    <col min="15882" max="15882" width="12" customWidth="1"/>
    <col min="15883" max="15883" width="13.140625" customWidth="1"/>
    <col min="15884" max="15889" width="7.7109375" customWidth="1"/>
    <col min="15890" max="15890" width="8.5703125" bestFit="1" customWidth="1"/>
    <col min="15891" max="15892" width="7.7109375" customWidth="1"/>
    <col min="15893" max="15893" width="8.5703125" bestFit="1" customWidth="1"/>
    <col min="15894" max="15894" width="7.7109375" customWidth="1"/>
    <col min="16127" max="16127" width="13.42578125" bestFit="1" customWidth="1"/>
    <col min="16128" max="16128" width="22.28515625" bestFit="1" customWidth="1"/>
    <col min="16129" max="16129" width="27.5703125" bestFit="1" customWidth="1"/>
    <col min="16130" max="16130" width="9.7109375" bestFit="1" customWidth="1"/>
    <col min="16131" max="16132" width="9.7109375" customWidth="1"/>
    <col min="16133" max="16133" width="14.140625" customWidth="1"/>
    <col min="16134" max="16134" width="15.42578125" bestFit="1" customWidth="1"/>
    <col min="16135" max="16135" width="15.140625" bestFit="1" customWidth="1"/>
    <col min="16136" max="16137" width="11.28515625" bestFit="1" customWidth="1"/>
    <col min="16138" max="16138" width="12" customWidth="1"/>
    <col min="16139" max="16139" width="13.140625" customWidth="1"/>
    <col min="16140" max="16145" width="7.7109375" customWidth="1"/>
    <col min="16146" max="16146" width="8.5703125" bestFit="1" customWidth="1"/>
    <col min="16147" max="16148" width="7.7109375" customWidth="1"/>
    <col min="16149" max="16149" width="8.5703125" bestFit="1" customWidth="1"/>
    <col min="16150" max="16150" width="7.7109375" customWidth="1"/>
  </cols>
  <sheetData>
    <row r="1" spans="1:51" s="1" customFormat="1" ht="59.25" customHeight="1" x14ac:dyDescent="0.5">
      <c r="A1" s="1" t="s">
        <v>0</v>
      </c>
      <c r="B1" s="1" t="s">
        <v>1</v>
      </c>
      <c r="C1" s="1" t="s">
        <v>2</v>
      </c>
      <c r="D1" s="2"/>
      <c r="E1" s="411">
        <v>2018</v>
      </c>
      <c r="F1" s="411"/>
      <c r="G1" s="3"/>
      <c r="H1" s="4" t="s">
        <v>3</v>
      </c>
      <c r="I1" s="5" t="s">
        <v>4</v>
      </c>
      <c r="K1" s="6"/>
      <c r="L1" s="7"/>
      <c r="M1" s="7"/>
      <c r="N1" s="7"/>
      <c r="O1" s="190">
        <v>1</v>
      </c>
      <c r="P1" s="155">
        <v>2</v>
      </c>
      <c r="Q1" s="155">
        <v>3</v>
      </c>
      <c r="R1" s="155">
        <v>4</v>
      </c>
      <c r="S1" s="155">
        <v>5</v>
      </c>
      <c r="T1" s="7">
        <v>6</v>
      </c>
      <c r="U1" s="7">
        <v>7</v>
      </c>
      <c r="V1" s="7">
        <v>8</v>
      </c>
      <c r="W1" s="7">
        <v>9</v>
      </c>
      <c r="X1" s="8">
        <v>10</v>
      </c>
      <c r="Y1" s="7">
        <v>11</v>
      </c>
      <c r="Z1" s="7">
        <v>12</v>
      </c>
      <c r="AA1" s="155">
        <v>13</v>
      </c>
      <c r="AB1" s="155">
        <v>14</v>
      </c>
      <c r="AC1" s="155">
        <v>15</v>
      </c>
      <c r="AD1" s="155">
        <v>16</v>
      </c>
      <c r="AE1" s="155">
        <v>17</v>
      </c>
      <c r="AF1" s="155">
        <v>18</v>
      </c>
      <c r="AG1" s="155">
        <v>19</v>
      </c>
      <c r="AH1" s="7">
        <v>20</v>
      </c>
      <c r="AI1" s="7">
        <v>21</v>
      </c>
      <c r="AJ1" s="7">
        <v>22</v>
      </c>
      <c r="AK1" s="7">
        <v>23</v>
      </c>
      <c r="AL1" s="7">
        <v>24</v>
      </c>
      <c r="AM1" s="7">
        <v>25</v>
      </c>
      <c r="AN1" s="7">
        <v>26</v>
      </c>
      <c r="AO1" s="155">
        <v>27</v>
      </c>
      <c r="AP1" s="155">
        <v>28</v>
      </c>
      <c r="AQ1" s="155">
        <v>29</v>
      </c>
      <c r="AR1" s="155">
        <v>30</v>
      </c>
      <c r="AS1" s="178">
        <v>31</v>
      </c>
      <c r="AW1" s="383" t="s">
        <v>443</v>
      </c>
      <c r="AX1" s="154" t="s">
        <v>444</v>
      </c>
      <c r="AY1" s="384" t="s">
        <v>445</v>
      </c>
    </row>
    <row r="2" spans="1:51" s="1" customFormat="1" x14ac:dyDescent="0.25">
      <c r="D2" s="2" t="s">
        <v>5</v>
      </c>
      <c r="E2" s="1" t="s">
        <v>6</v>
      </c>
      <c r="F2" s="1" t="s">
        <v>7</v>
      </c>
      <c r="G2" s="3" t="s">
        <v>8</v>
      </c>
      <c r="H2" s="9" t="s">
        <v>9</v>
      </c>
      <c r="I2" s="10"/>
      <c r="K2" s="6" t="s">
        <v>10</v>
      </c>
      <c r="L2" s="7"/>
      <c r="M2" s="7"/>
      <c r="N2" s="7" t="s">
        <v>156</v>
      </c>
      <c r="O2" s="8" t="s">
        <v>133</v>
      </c>
      <c r="P2" s="8" t="s">
        <v>133</v>
      </c>
      <c r="Q2" s="8" t="s">
        <v>133</v>
      </c>
      <c r="R2" s="8" t="s">
        <v>133</v>
      </c>
      <c r="S2" s="8" t="s">
        <v>133</v>
      </c>
      <c r="T2" s="8" t="s">
        <v>133</v>
      </c>
      <c r="U2" s="8" t="s">
        <v>133</v>
      </c>
      <c r="V2" s="8" t="s">
        <v>133</v>
      </c>
      <c r="W2" s="8" t="s">
        <v>133</v>
      </c>
      <c r="X2" s="8" t="s">
        <v>133</v>
      </c>
      <c r="Y2" s="8" t="s">
        <v>133</v>
      </c>
      <c r="Z2" s="8" t="s">
        <v>133</v>
      </c>
      <c r="AA2" s="8" t="s">
        <v>133</v>
      </c>
      <c r="AB2" s="8" t="s">
        <v>133</v>
      </c>
      <c r="AC2" s="8" t="s">
        <v>133</v>
      </c>
      <c r="AD2" s="8" t="s">
        <v>133</v>
      </c>
      <c r="AE2" s="8" t="s">
        <v>133</v>
      </c>
      <c r="AF2" s="8" t="s">
        <v>133</v>
      </c>
      <c r="AG2" s="8" t="s">
        <v>133</v>
      </c>
      <c r="AH2" s="8" t="s">
        <v>133</v>
      </c>
      <c r="AI2" s="8" t="s">
        <v>133</v>
      </c>
      <c r="AJ2" s="8" t="s">
        <v>133</v>
      </c>
      <c r="AK2" s="8" t="s">
        <v>133</v>
      </c>
      <c r="AL2" s="8" t="s">
        <v>133</v>
      </c>
      <c r="AM2" s="8" t="s">
        <v>133</v>
      </c>
      <c r="AN2" s="8" t="s">
        <v>133</v>
      </c>
      <c r="AO2" s="8" t="s">
        <v>133</v>
      </c>
      <c r="AP2" s="8" t="s">
        <v>133</v>
      </c>
      <c r="AQ2" s="8" t="s">
        <v>133</v>
      </c>
      <c r="AR2" s="8" t="s">
        <v>133</v>
      </c>
      <c r="AS2" s="1" t="s">
        <v>133</v>
      </c>
      <c r="AW2" s="383"/>
      <c r="AX2" s="154"/>
      <c r="AY2" s="384"/>
    </row>
    <row r="3" spans="1:51" ht="15.75" thickBot="1" x14ac:dyDescent="0.3">
      <c r="H3" s="13" t="s">
        <v>11</v>
      </c>
      <c r="I3" s="14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</row>
    <row r="4" spans="1:51" s="24" customFormat="1" ht="15.75" thickTop="1" x14ac:dyDescent="0.25">
      <c r="A4" s="19" t="s">
        <v>12</v>
      </c>
      <c r="B4" s="20" t="s">
        <v>13</v>
      </c>
      <c r="C4" s="21" t="s">
        <v>14</v>
      </c>
      <c r="D4" s="22">
        <v>0.1</v>
      </c>
      <c r="E4" s="23">
        <v>14</v>
      </c>
      <c r="F4" s="24">
        <v>86400</v>
      </c>
      <c r="G4" s="25">
        <f>D4*E4*F4</f>
        <v>120960.00000000001</v>
      </c>
      <c r="H4" s="26">
        <v>146880.00000000003</v>
      </c>
      <c r="I4" s="26">
        <f>G4-H4</f>
        <v>-25920.000000000015</v>
      </c>
      <c r="J4" s="27"/>
      <c r="K4" s="28"/>
      <c r="L4" s="107"/>
      <c r="M4" s="107"/>
      <c r="N4" s="107"/>
      <c r="O4" s="132">
        <v>0</v>
      </c>
      <c r="P4" s="132">
        <v>0</v>
      </c>
      <c r="Q4" s="132">
        <v>0</v>
      </c>
      <c r="R4" s="132">
        <v>0</v>
      </c>
      <c r="S4" s="132">
        <v>0</v>
      </c>
      <c r="T4" s="132">
        <v>0</v>
      </c>
      <c r="U4" s="132">
        <v>0</v>
      </c>
      <c r="V4" s="132">
        <v>0</v>
      </c>
      <c r="W4" s="132">
        <v>0</v>
      </c>
      <c r="X4" s="132">
        <v>0</v>
      </c>
      <c r="Y4" s="132">
        <v>0</v>
      </c>
      <c r="Z4" s="132">
        <v>0</v>
      </c>
      <c r="AA4" s="132">
        <v>0</v>
      </c>
      <c r="AB4" s="132">
        <v>0</v>
      </c>
      <c r="AC4" s="132">
        <v>0</v>
      </c>
      <c r="AD4" s="132">
        <v>0</v>
      </c>
      <c r="AE4" s="132">
        <v>0</v>
      </c>
      <c r="AF4" s="132">
        <v>0</v>
      </c>
      <c r="AG4" s="132">
        <v>0</v>
      </c>
      <c r="AH4" s="132">
        <v>0.1</v>
      </c>
      <c r="AI4" s="132">
        <v>0</v>
      </c>
      <c r="AJ4" s="132">
        <v>0</v>
      </c>
      <c r="AK4" s="132">
        <v>0</v>
      </c>
      <c r="AL4" s="132">
        <v>0</v>
      </c>
      <c r="AM4" s="132">
        <v>0</v>
      </c>
      <c r="AN4" s="132">
        <v>0</v>
      </c>
      <c r="AO4" s="132">
        <v>0</v>
      </c>
      <c r="AP4" s="132">
        <v>0</v>
      </c>
      <c r="AQ4" s="132">
        <v>0</v>
      </c>
      <c r="AR4" s="132">
        <v>0</v>
      </c>
      <c r="AS4" s="133">
        <v>0</v>
      </c>
      <c r="AW4" s="31">
        <f>SUM(O4:AS4)</f>
        <v>0.1</v>
      </c>
      <c r="AX4" s="18">
        <v>86400</v>
      </c>
      <c r="AY4" s="33">
        <f>AW4*AX4</f>
        <v>8640</v>
      </c>
    </row>
    <row r="5" spans="1:51" s="18" customFormat="1" x14ac:dyDescent="0.25">
      <c r="A5" s="29"/>
      <c r="B5" s="30"/>
      <c r="C5" s="116" t="s">
        <v>15</v>
      </c>
      <c r="D5" s="31">
        <v>0.1</v>
      </c>
      <c r="E5" s="32">
        <v>1</v>
      </c>
      <c r="F5" s="18">
        <v>86400</v>
      </c>
      <c r="G5" s="33">
        <f>D5*E5*F5</f>
        <v>8640</v>
      </c>
      <c r="H5" s="34">
        <v>80640.000000000015</v>
      </c>
      <c r="I5" s="34">
        <f t="shared" ref="I5:I94" si="0">G5-H5</f>
        <v>-72000.000000000015</v>
      </c>
      <c r="J5" s="35"/>
      <c r="K5" s="36"/>
      <c r="L5" s="16"/>
      <c r="M5" s="16"/>
      <c r="N5" s="16"/>
      <c r="O5" s="76">
        <v>0</v>
      </c>
      <c r="P5" s="76">
        <v>0</v>
      </c>
      <c r="Q5" s="76">
        <v>0</v>
      </c>
      <c r="R5" s="76">
        <v>0</v>
      </c>
      <c r="S5" s="76">
        <v>0</v>
      </c>
      <c r="T5" s="76">
        <v>0</v>
      </c>
      <c r="U5" s="76">
        <v>0</v>
      </c>
      <c r="V5" s="76">
        <v>0</v>
      </c>
      <c r="W5" s="76">
        <v>0</v>
      </c>
      <c r="X5" s="76">
        <v>0</v>
      </c>
      <c r="Y5" s="76">
        <v>0</v>
      </c>
      <c r="Z5" s="76">
        <v>0</v>
      </c>
      <c r="AA5" s="76">
        <v>0</v>
      </c>
      <c r="AB5" s="76">
        <v>0</v>
      </c>
      <c r="AC5" s="76">
        <v>0</v>
      </c>
      <c r="AD5" s="76">
        <v>0</v>
      </c>
      <c r="AE5" s="76">
        <v>0</v>
      </c>
      <c r="AF5" s="76">
        <v>0</v>
      </c>
      <c r="AG5" s="76">
        <v>0</v>
      </c>
      <c r="AH5" s="76">
        <v>0</v>
      </c>
      <c r="AI5" s="76">
        <v>0</v>
      </c>
      <c r="AJ5" s="76">
        <v>0</v>
      </c>
      <c r="AK5" s="76">
        <v>0</v>
      </c>
      <c r="AL5" s="76">
        <v>0</v>
      </c>
      <c r="AM5" s="76">
        <v>0</v>
      </c>
      <c r="AN5" s="76">
        <v>0</v>
      </c>
      <c r="AO5" s="76">
        <v>0</v>
      </c>
      <c r="AP5" s="76">
        <v>0</v>
      </c>
      <c r="AQ5" s="76">
        <v>0</v>
      </c>
      <c r="AR5" s="76">
        <v>0</v>
      </c>
      <c r="AS5" s="134">
        <v>0</v>
      </c>
      <c r="AW5" s="31">
        <f t="shared" ref="AW5:AW68" si="1">SUM(O5:AS5)</f>
        <v>0</v>
      </c>
      <c r="AX5" s="18">
        <v>86400</v>
      </c>
      <c r="AY5" s="33">
        <f t="shared" ref="AY5:AY68" si="2">AW5*AX5</f>
        <v>0</v>
      </c>
    </row>
    <row r="6" spans="1:51" s="18" customFormat="1" x14ac:dyDescent="0.25">
      <c r="A6" s="29"/>
      <c r="B6" s="37"/>
      <c r="C6" s="38" t="s">
        <v>16</v>
      </c>
      <c r="D6" s="39">
        <v>0</v>
      </c>
      <c r="E6" s="38">
        <v>0</v>
      </c>
      <c r="F6" s="38">
        <v>86400</v>
      </c>
      <c r="G6" s="40">
        <f>D6*E6*F6</f>
        <v>0</v>
      </c>
      <c r="H6" s="34">
        <v>0</v>
      </c>
      <c r="I6" s="34">
        <f t="shared" si="0"/>
        <v>0</v>
      </c>
      <c r="J6" s="33"/>
      <c r="K6" s="36"/>
      <c r="L6" s="16"/>
      <c r="M6" s="16"/>
      <c r="N6" s="1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134"/>
      <c r="AW6" s="31"/>
      <c r="AY6" s="33"/>
    </row>
    <row r="7" spans="1:51" s="18" customFormat="1" x14ac:dyDescent="0.25">
      <c r="A7" s="29"/>
      <c r="B7" s="37"/>
      <c r="C7" s="192" t="s">
        <v>17</v>
      </c>
      <c r="D7" s="42">
        <v>1.5589999999999999</v>
      </c>
      <c r="E7" s="32">
        <v>89</v>
      </c>
      <c r="F7" s="18">
        <v>86400</v>
      </c>
      <c r="G7" s="33">
        <f>D7*E7*F7</f>
        <v>11988086.4</v>
      </c>
      <c r="H7" s="34">
        <v>6310943.9995392002</v>
      </c>
      <c r="I7" s="34">
        <f t="shared" si="0"/>
        <v>5677142.4004608002</v>
      </c>
      <c r="J7" s="33"/>
      <c r="K7" s="36"/>
      <c r="L7" s="16"/>
      <c r="M7" s="16"/>
      <c r="N7" s="16"/>
      <c r="O7" s="76">
        <v>1.78</v>
      </c>
      <c r="P7" s="76">
        <v>1.32</v>
      </c>
      <c r="Q7" s="76">
        <v>1.0900000000000001</v>
      </c>
      <c r="R7" s="76">
        <v>1.0900000000000001</v>
      </c>
      <c r="S7" s="76">
        <v>1.0900000000000001</v>
      </c>
      <c r="T7" s="76">
        <v>1.0900000000000001</v>
      </c>
      <c r="U7" s="76">
        <v>1.0900000000000001</v>
      </c>
      <c r="V7" s="76">
        <v>1.0900000000000001</v>
      </c>
      <c r="W7" s="76">
        <v>1.0900000000000001</v>
      </c>
      <c r="X7" s="76">
        <v>1.0900000000000001</v>
      </c>
      <c r="Y7" s="76">
        <v>1.0900000000000001</v>
      </c>
      <c r="Z7" s="76">
        <v>1.0900000000000001</v>
      </c>
      <c r="AA7" s="76">
        <v>1.0900000000000001</v>
      </c>
      <c r="AB7" s="76">
        <v>1.0900000000000001</v>
      </c>
      <c r="AC7" s="76">
        <v>1.0900000000000001</v>
      </c>
      <c r="AD7" s="76">
        <v>1.0900000000000001</v>
      </c>
      <c r="AE7" s="76">
        <v>1.0900000000000001</v>
      </c>
      <c r="AF7" s="76">
        <v>1.0900000000000001</v>
      </c>
      <c r="AG7" s="76">
        <v>1.17</v>
      </c>
      <c r="AH7" s="76">
        <v>1.35</v>
      </c>
      <c r="AI7" s="76">
        <v>1.35</v>
      </c>
      <c r="AJ7" s="76">
        <v>1.34</v>
      </c>
      <c r="AK7" s="76">
        <v>1.35</v>
      </c>
      <c r="AL7" s="76">
        <v>1.35</v>
      </c>
      <c r="AM7" s="76">
        <v>1.35</v>
      </c>
      <c r="AN7" s="76">
        <v>1.35</v>
      </c>
      <c r="AO7" s="76">
        <v>1.35</v>
      </c>
      <c r="AP7" s="76">
        <v>1.35</v>
      </c>
      <c r="AQ7" s="76">
        <v>1.35</v>
      </c>
      <c r="AR7" s="76">
        <v>1.35</v>
      </c>
      <c r="AS7" s="134">
        <v>1.35</v>
      </c>
      <c r="AW7" s="31">
        <f t="shared" si="1"/>
        <v>37.900000000000013</v>
      </c>
      <c r="AX7" s="18">
        <v>86400</v>
      </c>
      <c r="AY7" s="33">
        <f t="shared" si="2"/>
        <v>3274560.0000000009</v>
      </c>
    </row>
    <row r="8" spans="1:51" s="18" customFormat="1" x14ac:dyDescent="0.25">
      <c r="A8" s="29"/>
      <c r="B8" s="30"/>
      <c r="C8" s="41" t="s">
        <v>18</v>
      </c>
      <c r="D8" s="31">
        <v>0.46</v>
      </c>
      <c r="E8" s="32">
        <v>15</v>
      </c>
      <c r="F8" s="18">
        <v>86400</v>
      </c>
      <c r="G8" s="33">
        <f t="shared" ref="G8:G20" si="3">D8*E8*F8</f>
        <v>596160</v>
      </c>
      <c r="H8" s="34">
        <v>198720</v>
      </c>
      <c r="I8" s="34">
        <f t="shared" si="0"/>
        <v>397440</v>
      </c>
      <c r="K8" s="36"/>
      <c r="L8" s="16"/>
      <c r="M8" s="16"/>
      <c r="N8" s="16"/>
      <c r="O8" s="76">
        <v>0.04</v>
      </c>
      <c r="P8" s="76">
        <v>0.04</v>
      </c>
      <c r="Q8" s="76">
        <v>0.04</v>
      </c>
      <c r="R8" s="76">
        <v>0.04</v>
      </c>
      <c r="S8" s="76">
        <v>0.04</v>
      </c>
      <c r="T8" s="76">
        <v>0.04</v>
      </c>
      <c r="U8" s="76">
        <v>0.04</v>
      </c>
      <c r="V8" s="76">
        <v>0.04</v>
      </c>
      <c r="W8" s="76">
        <v>0.04</v>
      </c>
      <c r="X8" s="76">
        <v>0.04</v>
      </c>
      <c r="Y8" s="76">
        <v>0.04</v>
      </c>
      <c r="Z8" s="76">
        <v>0.04</v>
      </c>
      <c r="AA8" s="76">
        <v>0.02</v>
      </c>
      <c r="AB8" s="76">
        <v>0.02</v>
      </c>
      <c r="AC8" s="76">
        <v>0.02</v>
      </c>
      <c r="AD8" s="76">
        <v>0.02</v>
      </c>
      <c r="AE8" s="76">
        <v>0.02</v>
      </c>
      <c r="AF8" s="76">
        <v>0.02</v>
      </c>
      <c r="AG8" s="76">
        <v>0.02</v>
      </c>
      <c r="AH8" s="76">
        <v>0.04</v>
      </c>
      <c r="AI8" s="76">
        <v>0.04</v>
      </c>
      <c r="AJ8" s="76">
        <v>0.04</v>
      </c>
      <c r="AK8" s="76">
        <v>0.04</v>
      </c>
      <c r="AL8" s="76">
        <v>0.04</v>
      </c>
      <c r="AM8" s="76">
        <v>0.04</v>
      </c>
      <c r="AN8" s="76">
        <v>0.04</v>
      </c>
      <c r="AO8" s="76">
        <v>0.02</v>
      </c>
      <c r="AP8" s="76">
        <v>0.02</v>
      </c>
      <c r="AQ8" s="76">
        <v>0.02</v>
      </c>
      <c r="AR8" s="76">
        <v>0.02</v>
      </c>
      <c r="AS8" s="134">
        <v>0.02</v>
      </c>
      <c r="AW8" s="31">
        <f t="shared" si="1"/>
        <v>1.0000000000000002</v>
      </c>
      <c r="AX8" s="18">
        <v>86400</v>
      </c>
      <c r="AY8" s="33">
        <f t="shared" si="2"/>
        <v>86400.000000000015</v>
      </c>
    </row>
    <row r="9" spans="1:51" s="18" customFormat="1" x14ac:dyDescent="0.25">
      <c r="A9" s="29"/>
      <c r="B9" s="30"/>
      <c r="C9" s="41"/>
      <c r="D9" s="31"/>
      <c r="E9" s="32"/>
      <c r="G9" s="33"/>
      <c r="H9" s="34"/>
      <c r="I9" s="34"/>
      <c r="K9" s="36"/>
      <c r="L9" s="16"/>
      <c r="M9" s="16"/>
      <c r="N9" s="16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17"/>
      <c r="AW9" s="31">
        <f t="shared" si="1"/>
        <v>0</v>
      </c>
      <c r="AX9" s="18">
        <v>86400</v>
      </c>
      <c r="AY9" s="33">
        <f t="shared" si="2"/>
        <v>0</v>
      </c>
    </row>
    <row r="10" spans="1:51" s="18" customFormat="1" ht="15.75" thickBot="1" x14ac:dyDescent="0.3">
      <c r="A10" s="29"/>
      <c r="B10" s="37"/>
      <c r="C10" s="18" t="s">
        <v>155</v>
      </c>
      <c r="D10" s="31"/>
      <c r="G10" s="33"/>
      <c r="H10" s="179"/>
      <c r="I10" s="51"/>
      <c r="K10" s="95">
        <f>SUM(G4:G8)</f>
        <v>12713846.4</v>
      </c>
      <c r="L10" s="50"/>
      <c r="M10" s="16"/>
      <c r="N10" s="17">
        <f>86400*SUM(O10:AS10)</f>
        <v>3369599.9999999986</v>
      </c>
      <c r="O10" s="76">
        <f t="shared" ref="O10:AS10" si="4">SUM(O4:O9)</f>
        <v>1.82</v>
      </c>
      <c r="P10" s="76">
        <f t="shared" si="4"/>
        <v>1.36</v>
      </c>
      <c r="Q10" s="76">
        <f t="shared" si="4"/>
        <v>1.1300000000000001</v>
      </c>
      <c r="R10" s="76">
        <f t="shared" si="4"/>
        <v>1.1300000000000001</v>
      </c>
      <c r="S10" s="76">
        <f t="shared" si="4"/>
        <v>1.1300000000000001</v>
      </c>
      <c r="T10" s="76">
        <f t="shared" si="4"/>
        <v>1.1300000000000001</v>
      </c>
      <c r="U10" s="76">
        <f t="shared" si="4"/>
        <v>1.1300000000000001</v>
      </c>
      <c r="V10" s="76">
        <f t="shared" si="4"/>
        <v>1.1300000000000001</v>
      </c>
      <c r="W10" s="76">
        <f t="shared" si="4"/>
        <v>1.1300000000000001</v>
      </c>
      <c r="X10" s="76">
        <f t="shared" si="4"/>
        <v>1.1300000000000001</v>
      </c>
      <c r="Y10" s="76">
        <f t="shared" si="4"/>
        <v>1.1300000000000001</v>
      </c>
      <c r="Z10" s="76">
        <f t="shared" si="4"/>
        <v>1.1300000000000001</v>
      </c>
      <c r="AA10" s="76">
        <f t="shared" si="4"/>
        <v>1.1100000000000001</v>
      </c>
      <c r="AB10" s="76">
        <f t="shared" si="4"/>
        <v>1.1100000000000001</v>
      </c>
      <c r="AC10" s="76">
        <f t="shared" si="4"/>
        <v>1.1100000000000001</v>
      </c>
      <c r="AD10" s="76">
        <f t="shared" si="4"/>
        <v>1.1100000000000001</v>
      </c>
      <c r="AE10" s="76">
        <f t="shared" si="4"/>
        <v>1.1100000000000001</v>
      </c>
      <c r="AF10" s="76">
        <f t="shared" si="4"/>
        <v>1.1100000000000001</v>
      </c>
      <c r="AG10" s="76">
        <f t="shared" si="4"/>
        <v>1.19</v>
      </c>
      <c r="AH10" s="76">
        <f t="shared" si="4"/>
        <v>1.4900000000000002</v>
      </c>
      <c r="AI10" s="76">
        <f t="shared" si="4"/>
        <v>1.3900000000000001</v>
      </c>
      <c r="AJ10" s="76">
        <f t="shared" si="4"/>
        <v>1.3800000000000001</v>
      </c>
      <c r="AK10" s="76">
        <f t="shared" si="4"/>
        <v>1.3900000000000001</v>
      </c>
      <c r="AL10" s="76">
        <f t="shared" si="4"/>
        <v>1.3900000000000001</v>
      </c>
      <c r="AM10" s="76">
        <f t="shared" si="4"/>
        <v>1.3900000000000001</v>
      </c>
      <c r="AN10" s="76">
        <f t="shared" si="4"/>
        <v>1.3900000000000001</v>
      </c>
      <c r="AO10" s="76">
        <f t="shared" si="4"/>
        <v>1.37</v>
      </c>
      <c r="AP10" s="76">
        <f t="shared" si="4"/>
        <v>1.37</v>
      </c>
      <c r="AQ10" s="76">
        <f t="shared" si="4"/>
        <v>1.37</v>
      </c>
      <c r="AR10" s="76">
        <f t="shared" si="4"/>
        <v>1.37</v>
      </c>
      <c r="AS10" s="134">
        <f t="shared" si="4"/>
        <v>1.37</v>
      </c>
      <c r="AW10" s="31">
        <f t="shared" si="1"/>
        <v>38.999999999999986</v>
      </c>
      <c r="AX10" s="18">
        <v>86400</v>
      </c>
      <c r="AY10" s="33">
        <f t="shared" si="2"/>
        <v>3369599.9999999986</v>
      </c>
    </row>
    <row r="11" spans="1:51" s="18" customFormat="1" ht="16.5" thickTop="1" thickBot="1" x14ac:dyDescent="0.3">
      <c r="A11" s="29"/>
      <c r="B11" s="61"/>
      <c r="C11" s="61"/>
      <c r="D11" s="181"/>
      <c r="E11" s="61"/>
      <c r="F11" s="61"/>
      <c r="G11" s="182"/>
      <c r="H11" s="183"/>
      <c r="I11" s="183"/>
      <c r="J11" s="61"/>
      <c r="K11" s="184"/>
      <c r="L11" s="185"/>
      <c r="M11" s="185"/>
      <c r="N11" s="185"/>
      <c r="O11" s="202"/>
      <c r="P11" s="185"/>
      <c r="Q11" s="185"/>
      <c r="R11" s="185"/>
      <c r="S11" s="185"/>
      <c r="T11" s="185"/>
      <c r="U11" s="185"/>
      <c r="V11" s="185"/>
      <c r="W11" s="185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W11" s="31"/>
      <c r="AY11" s="33"/>
    </row>
    <row r="12" spans="1:51" s="18" customFormat="1" ht="15.75" thickTop="1" x14ac:dyDescent="0.25">
      <c r="A12" s="29"/>
      <c r="B12" s="37" t="s">
        <v>19</v>
      </c>
      <c r="H12" s="51"/>
      <c r="I12" s="51"/>
      <c r="K12" s="104"/>
      <c r="L12" s="16"/>
      <c r="M12" s="16"/>
      <c r="N12" s="16"/>
      <c r="O12" s="17"/>
      <c r="P12" s="16"/>
      <c r="Q12" s="16"/>
      <c r="R12" s="16"/>
      <c r="S12" s="16"/>
      <c r="T12" s="16"/>
      <c r="U12" s="16"/>
      <c r="V12" s="16"/>
      <c r="W12" s="16"/>
      <c r="AS12" s="104"/>
      <c r="AW12" s="31"/>
      <c r="AY12" s="33"/>
    </row>
    <row r="13" spans="1:51" s="18" customFormat="1" x14ac:dyDescent="0.25">
      <c r="A13" s="29"/>
      <c r="B13" s="37"/>
      <c r="C13" s="41" t="s">
        <v>20</v>
      </c>
      <c r="D13" s="31">
        <v>0.3</v>
      </c>
      <c r="E13" s="32">
        <v>9</v>
      </c>
      <c r="F13" s="18">
        <v>86400</v>
      </c>
      <c r="G13" s="33">
        <f t="shared" si="3"/>
        <v>233279.99999999997</v>
      </c>
      <c r="H13" s="34">
        <v>362880</v>
      </c>
      <c r="I13" s="34">
        <f t="shared" si="0"/>
        <v>-129600.00000000003</v>
      </c>
      <c r="J13" s="35"/>
      <c r="K13" s="36"/>
      <c r="L13" s="16"/>
      <c r="M13" s="16"/>
      <c r="N13" s="16"/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0.3</v>
      </c>
      <c r="U13" s="76">
        <v>0.3</v>
      </c>
      <c r="V13" s="76">
        <v>0</v>
      </c>
      <c r="W13" s="76">
        <v>0</v>
      </c>
      <c r="X13" s="137">
        <v>0</v>
      </c>
      <c r="Y13" s="137">
        <v>0</v>
      </c>
      <c r="Z13" s="137">
        <v>0</v>
      </c>
      <c r="AA13" s="137">
        <v>0</v>
      </c>
      <c r="AB13" s="137">
        <v>0</v>
      </c>
      <c r="AC13" s="137">
        <v>0</v>
      </c>
      <c r="AD13" s="137">
        <v>0</v>
      </c>
      <c r="AE13" s="137">
        <v>0</v>
      </c>
      <c r="AF13" s="137">
        <v>0</v>
      </c>
      <c r="AG13" s="137">
        <v>0</v>
      </c>
      <c r="AH13" s="137">
        <v>0</v>
      </c>
      <c r="AI13" s="137">
        <v>0</v>
      </c>
      <c r="AJ13" s="137">
        <v>0</v>
      </c>
      <c r="AK13" s="137">
        <v>0</v>
      </c>
      <c r="AL13" s="137">
        <v>0</v>
      </c>
      <c r="AM13" s="137">
        <v>0</v>
      </c>
      <c r="AN13" s="137">
        <v>0</v>
      </c>
      <c r="AO13" s="137">
        <v>0</v>
      </c>
      <c r="AP13" s="137">
        <v>0</v>
      </c>
      <c r="AQ13" s="137">
        <v>0</v>
      </c>
      <c r="AR13" s="137">
        <v>0</v>
      </c>
      <c r="AS13" s="141">
        <v>0</v>
      </c>
      <c r="AW13" s="31">
        <f t="shared" si="1"/>
        <v>0.6</v>
      </c>
      <c r="AX13" s="18">
        <v>86400</v>
      </c>
      <c r="AY13" s="33">
        <f t="shared" si="2"/>
        <v>51840</v>
      </c>
    </row>
    <row r="14" spans="1:51" s="18" customFormat="1" x14ac:dyDescent="0.25">
      <c r="A14" s="29"/>
      <c r="B14" s="37"/>
      <c r="C14" s="41" t="s">
        <v>21</v>
      </c>
      <c r="D14" s="31">
        <v>0.36</v>
      </c>
      <c r="E14" s="32">
        <v>26</v>
      </c>
      <c r="F14" s="18">
        <v>86400</v>
      </c>
      <c r="G14" s="33">
        <f t="shared" si="3"/>
        <v>808704</v>
      </c>
      <c r="H14" s="34">
        <v>570240</v>
      </c>
      <c r="I14" s="34">
        <f t="shared" si="0"/>
        <v>238464</v>
      </c>
      <c r="K14" s="36"/>
      <c r="L14" s="16"/>
      <c r="M14" s="16"/>
      <c r="N14" s="16"/>
      <c r="O14" s="76">
        <v>0</v>
      </c>
      <c r="P14" s="76">
        <v>0</v>
      </c>
      <c r="Q14" s="76">
        <v>0.36</v>
      </c>
      <c r="R14" s="76">
        <v>0.36</v>
      </c>
      <c r="S14" s="76">
        <v>0.36</v>
      </c>
      <c r="T14" s="31">
        <v>0.36</v>
      </c>
      <c r="U14" s="76">
        <v>0</v>
      </c>
      <c r="V14" s="76">
        <v>0</v>
      </c>
      <c r="W14" s="76">
        <v>0</v>
      </c>
      <c r="X14" s="137">
        <v>0</v>
      </c>
      <c r="Y14" s="137">
        <v>0</v>
      </c>
      <c r="Z14" s="137">
        <v>0</v>
      </c>
      <c r="AA14" s="137">
        <v>0</v>
      </c>
      <c r="AB14" s="137">
        <v>0</v>
      </c>
      <c r="AC14" s="137">
        <v>0</v>
      </c>
      <c r="AD14" s="137">
        <v>0</v>
      </c>
      <c r="AE14" s="137">
        <v>0</v>
      </c>
      <c r="AF14" s="137">
        <v>0</v>
      </c>
      <c r="AG14" s="137">
        <v>0</v>
      </c>
      <c r="AH14" s="137">
        <v>0.36</v>
      </c>
      <c r="AI14" s="137">
        <v>0.36</v>
      </c>
      <c r="AJ14" s="137">
        <v>0.36</v>
      </c>
      <c r="AK14" s="137">
        <v>0</v>
      </c>
      <c r="AL14" s="137">
        <v>0</v>
      </c>
      <c r="AM14" s="137">
        <v>0</v>
      </c>
      <c r="AN14" s="137">
        <v>0</v>
      </c>
      <c r="AO14" s="137">
        <v>0</v>
      </c>
      <c r="AP14" s="137">
        <v>0</v>
      </c>
      <c r="AQ14" s="137">
        <v>0</v>
      </c>
      <c r="AR14" s="137">
        <v>0</v>
      </c>
      <c r="AS14" s="141">
        <v>0</v>
      </c>
      <c r="AW14" s="31">
        <f t="shared" si="1"/>
        <v>2.5199999999999996</v>
      </c>
      <c r="AX14" s="18">
        <v>86400</v>
      </c>
      <c r="AY14" s="33">
        <f t="shared" si="2"/>
        <v>217727.99999999997</v>
      </c>
    </row>
    <row r="15" spans="1:51" s="18" customFormat="1" x14ac:dyDescent="0.25">
      <c r="A15" s="29"/>
      <c r="B15" s="37"/>
      <c r="C15" s="38" t="s">
        <v>22</v>
      </c>
      <c r="D15" s="39">
        <v>0</v>
      </c>
      <c r="E15" s="38">
        <v>0</v>
      </c>
      <c r="F15" s="38">
        <v>86400</v>
      </c>
      <c r="G15" s="40">
        <f t="shared" si="3"/>
        <v>0</v>
      </c>
      <c r="H15" s="34">
        <v>0</v>
      </c>
      <c r="I15" s="34">
        <f t="shared" si="0"/>
        <v>0</v>
      </c>
      <c r="K15" s="36"/>
      <c r="L15" s="16"/>
      <c r="M15" s="16"/>
      <c r="N15" s="16"/>
      <c r="O15" s="76"/>
      <c r="P15" s="76"/>
      <c r="Q15" s="76"/>
      <c r="R15" s="76"/>
      <c r="S15" s="76"/>
      <c r="T15" s="76"/>
      <c r="U15" s="76"/>
      <c r="V15" s="76"/>
      <c r="W15" s="76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41"/>
      <c r="AW15" s="31">
        <f t="shared" si="1"/>
        <v>0</v>
      </c>
      <c r="AX15" s="18">
        <v>86400</v>
      </c>
      <c r="AY15" s="33">
        <f t="shared" si="2"/>
        <v>0</v>
      </c>
    </row>
    <row r="16" spans="1:51" s="18" customFormat="1" x14ac:dyDescent="0.25">
      <c r="A16" s="29"/>
      <c r="B16" s="37"/>
      <c r="C16" s="41" t="s">
        <v>23</v>
      </c>
      <c r="D16" s="31">
        <v>0.3</v>
      </c>
      <c r="E16" s="32">
        <v>31</v>
      </c>
      <c r="F16" s="18">
        <v>86400</v>
      </c>
      <c r="G16" s="33">
        <f t="shared" si="3"/>
        <v>803519.99999999988</v>
      </c>
      <c r="H16" s="34">
        <v>570240</v>
      </c>
      <c r="I16" s="34">
        <f t="shared" si="0"/>
        <v>233279.99999999988</v>
      </c>
      <c r="K16" s="36"/>
      <c r="L16" s="16"/>
      <c r="M16" s="16"/>
      <c r="N16" s="16"/>
      <c r="O16" s="76">
        <v>0.3</v>
      </c>
      <c r="P16" s="76">
        <v>0.3</v>
      </c>
      <c r="Q16" s="76">
        <v>0.3</v>
      </c>
      <c r="R16" s="76">
        <v>0.3</v>
      </c>
      <c r="S16" s="76">
        <v>0.3</v>
      </c>
      <c r="T16" s="76">
        <v>0.3</v>
      </c>
      <c r="U16" s="76">
        <v>0.3</v>
      </c>
      <c r="V16" s="76">
        <v>0.3</v>
      </c>
      <c r="W16" s="76">
        <v>0</v>
      </c>
      <c r="X16" s="137">
        <v>0</v>
      </c>
      <c r="Y16" s="137">
        <v>0</v>
      </c>
      <c r="Z16" s="137">
        <v>0</v>
      </c>
      <c r="AA16" s="137">
        <v>0.3</v>
      </c>
      <c r="AB16" s="137">
        <v>0.3</v>
      </c>
      <c r="AC16" s="137">
        <v>0</v>
      </c>
      <c r="AD16" s="137">
        <v>0</v>
      </c>
      <c r="AE16" s="137">
        <v>0</v>
      </c>
      <c r="AF16" s="137">
        <v>0</v>
      </c>
      <c r="AG16" s="137">
        <v>0</v>
      </c>
      <c r="AH16" s="137">
        <v>0.3</v>
      </c>
      <c r="AI16" s="137">
        <v>0.3</v>
      </c>
      <c r="AJ16" s="137">
        <v>0</v>
      </c>
      <c r="AK16" s="137">
        <v>0</v>
      </c>
      <c r="AL16" s="137">
        <v>0</v>
      </c>
      <c r="AM16" s="137">
        <v>0</v>
      </c>
      <c r="AN16" s="137">
        <v>0</v>
      </c>
      <c r="AO16" s="137">
        <v>0</v>
      </c>
      <c r="AP16" s="137">
        <v>0</v>
      </c>
      <c r="AQ16" s="137">
        <v>0</v>
      </c>
      <c r="AR16" s="137">
        <v>0</v>
      </c>
      <c r="AS16" s="141">
        <v>0.3</v>
      </c>
      <c r="AW16" s="31">
        <f t="shared" si="1"/>
        <v>3.899999999999999</v>
      </c>
      <c r="AX16" s="18">
        <v>86400</v>
      </c>
      <c r="AY16" s="33">
        <f t="shared" si="2"/>
        <v>336959.99999999994</v>
      </c>
    </row>
    <row r="17" spans="1:51" s="18" customFormat="1" x14ac:dyDescent="0.25">
      <c r="A17" s="29"/>
      <c r="B17" s="37"/>
      <c r="C17" s="41" t="s">
        <v>24</v>
      </c>
      <c r="D17" s="31">
        <v>0.35</v>
      </c>
      <c r="E17" s="32">
        <v>68</v>
      </c>
      <c r="F17" s="18">
        <v>86400</v>
      </c>
      <c r="G17" s="33">
        <f>D17*E17*F17</f>
        <v>2056319.9999999998</v>
      </c>
      <c r="H17" s="34">
        <v>756000</v>
      </c>
      <c r="I17" s="34">
        <f t="shared" si="0"/>
        <v>1300319.9999999998</v>
      </c>
      <c r="K17" s="36"/>
      <c r="L17" s="16"/>
      <c r="M17" s="16"/>
      <c r="N17" s="16"/>
      <c r="O17" s="76">
        <v>0.35</v>
      </c>
      <c r="P17" s="76">
        <v>0.35</v>
      </c>
      <c r="Q17" s="76">
        <v>0.35</v>
      </c>
      <c r="R17" s="76">
        <v>0.35</v>
      </c>
      <c r="S17" s="76">
        <v>0.35</v>
      </c>
      <c r="T17" s="76">
        <v>0.35</v>
      </c>
      <c r="U17" s="76">
        <v>0.35</v>
      </c>
      <c r="V17" s="76">
        <v>0.35</v>
      </c>
      <c r="W17" s="76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v>0</v>
      </c>
      <c r="AC17" s="137">
        <v>0</v>
      </c>
      <c r="AD17" s="137">
        <v>0</v>
      </c>
      <c r="AE17" s="137">
        <v>0</v>
      </c>
      <c r="AF17" s="137">
        <v>0</v>
      </c>
      <c r="AG17" s="137">
        <v>0</v>
      </c>
      <c r="AH17" s="137">
        <v>0.35</v>
      </c>
      <c r="AI17" s="137">
        <v>0.35</v>
      </c>
      <c r="AJ17" s="137">
        <v>0.35</v>
      </c>
      <c r="AK17" s="137">
        <v>0</v>
      </c>
      <c r="AL17" s="137">
        <v>0</v>
      </c>
      <c r="AM17" s="137">
        <v>0</v>
      </c>
      <c r="AN17" s="137">
        <v>0</v>
      </c>
      <c r="AO17" s="137">
        <v>0.35</v>
      </c>
      <c r="AP17" s="137">
        <v>0.35</v>
      </c>
      <c r="AQ17" s="137">
        <v>0.35</v>
      </c>
      <c r="AR17" s="137">
        <v>0.35</v>
      </c>
      <c r="AS17" s="141">
        <v>0.35</v>
      </c>
      <c r="AW17" s="31">
        <f t="shared" si="1"/>
        <v>5.5999999999999988</v>
      </c>
      <c r="AX17" s="18">
        <v>86400</v>
      </c>
      <c r="AY17" s="33">
        <f t="shared" si="2"/>
        <v>483839.99999999988</v>
      </c>
    </row>
    <row r="18" spans="1:51" s="18" customFormat="1" x14ac:dyDescent="0.25">
      <c r="A18" s="29"/>
      <c r="B18" s="30"/>
      <c r="C18" s="41" t="s">
        <v>25</v>
      </c>
      <c r="D18" s="31">
        <v>0.2</v>
      </c>
      <c r="E18" s="32">
        <v>18</v>
      </c>
      <c r="F18" s="18">
        <v>86400</v>
      </c>
      <c r="G18" s="33">
        <f t="shared" si="3"/>
        <v>311040</v>
      </c>
      <c r="H18" s="34">
        <v>351360</v>
      </c>
      <c r="I18" s="34">
        <f t="shared" si="0"/>
        <v>-40320</v>
      </c>
      <c r="J18" s="35"/>
      <c r="K18" s="36"/>
      <c r="L18" s="16"/>
      <c r="M18" s="16"/>
      <c r="N18" s="16"/>
      <c r="O18" s="76">
        <v>0.15</v>
      </c>
      <c r="P18" s="76">
        <v>0.15</v>
      </c>
      <c r="Q18" s="76">
        <v>0.15</v>
      </c>
      <c r="R18" s="76">
        <v>0.15</v>
      </c>
      <c r="S18" s="76">
        <v>0.15</v>
      </c>
      <c r="T18" s="76">
        <v>0</v>
      </c>
      <c r="U18" s="76">
        <v>0</v>
      </c>
      <c r="V18" s="76">
        <v>0</v>
      </c>
      <c r="W18" s="76">
        <v>0</v>
      </c>
      <c r="X18" s="137">
        <v>0</v>
      </c>
      <c r="Y18" s="137">
        <v>0</v>
      </c>
      <c r="Z18" s="137">
        <v>0</v>
      </c>
      <c r="AA18" s="137">
        <v>0</v>
      </c>
      <c r="AB18" s="137">
        <v>0</v>
      </c>
      <c r="AC18" s="137">
        <v>0</v>
      </c>
      <c r="AD18" s="137">
        <v>0</v>
      </c>
      <c r="AE18" s="137">
        <v>0</v>
      </c>
      <c r="AF18" s="137">
        <v>0</v>
      </c>
      <c r="AG18" s="137">
        <v>0</v>
      </c>
      <c r="AH18" s="137">
        <v>0</v>
      </c>
      <c r="AI18" s="137">
        <v>0</v>
      </c>
      <c r="AJ18" s="137">
        <v>0</v>
      </c>
      <c r="AK18" s="137">
        <v>0</v>
      </c>
      <c r="AL18" s="137">
        <v>0</v>
      </c>
      <c r="AM18" s="137">
        <v>0</v>
      </c>
      <c r="AN18" s="137">
        <v>0</v>
      </c>
      <c r="AO18" s="137">
        <v>0</v>
      </c>
      <c r="AP18" s="137">
        <v>0</v>
      </c>
      <c r="AQ18" s="137">
        <v>0</v>
      </c>
      <c r="AR18" s="137">
        <v>0</v>
      </c>
      <c r="AS18" s="141">
        <v>0</v>
      </c>
      <c r="AW18" s="31">
        <f t="shared" si="1"/>
        <v>0.75</v>
      </c>
      <c r="AX18" s="18">
        <v>86400</v>
      </c>
      <c r="AY18" s="33">
        <f t="shared" si="2"/>
        <v>64800</v>
      </c>
    </row>
    <row r="19" spans="1:51" s="18" customFormat="1" x14ac:dyDescent="0.25">
      <c r="A19" s="29"/>
      <c r="B19" s="37"/>
      <c r="C19" s="38" t="s">
        <v>26</v>
      </c>
      <c r="D19" s="39">
        <v>0</v>
      </c>
      <c r="E19" s="38">
        <v>0</v>
      </c>
      <c r="F19" s="38">
        <v>86400</v>
      </c>
      <c r="G19" s="40">
        <f t="shared" si="3"/>
        <v>0</v>
      </c>
      <c r="H19" s="34">
        <v>0</v>
      </c>
      <c r="I19" s="34">
        <f t="shared" si="0"/>
        <v>0</v>
      </c>
      <c r="K19" s="36"/>
      <c r="L19" s="16"/>
      <c r="M19" s="16"/>
      <c r="N19" s="16"/>
      <c r="O19" s="76"/>
      <c r="P19" s="76"/>
      <c r="Q19" s="76"/>
      <c r="R19" s="76"/>
      <c r="S19" s="76"/>
      <c r="T19" s="76"/>
      <c r="U19" s="76"/>
      <c r="V19" s="76"/>
      <c r="W19" s="76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41"/>
      <c r="AW19" s="31"/>
      <c r="AY19" s="33"/>
    </row>
    <row r="20" spans="1:51" s="18" customFormat="1" x14ac:dyDescent="0.25">
      <c r="A20" s="29"/>
      <c r="B20" s="37"/>
      <c r="C20" s="38" t="s">
        <v>27</v>
      </c>
      <c r="D20" s="39">
        <v>0</v>
      </c>
      <c r="E20" s="38">
        <v>0</v>
      </c>
      <c r="F20" s="38">
        <v>86400</v>
      </c>
      <c r="G20" s="40">
        <f t="shared" si="3"/>
        <v>0</v>
      </c>
      <c r="H20" s="34">
        <v>0</v>
      </c>
      <c r="I20" s="34">
        <f t="shared" si="0"/>
        <v>0</v>
      </c>
      <c r="K20" s="36"/>
      <c r="L20" s="16"/>
      <c r="M20" s="16"/>
      <c r="N20" s="16"/>
      <c r="O20" s="76"/>
      <c r="P20" s="76"/>
      <c r="Q20" s="76"/>
      <c r="R20" s="76"/>
      <c r="S20" s="76"/>
      <c r="T20" s="76"/>
      <c r="U20" s="76"/>
      <c r="V20" s="76"/>
      <c r="W20" s="76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41"/>
      <c r="AW20" s="31"/>
      <c r="AY20" s="33"/>
    </row>
    <row r="21" spans="1:51" s="18" customFormat="1" x14ac:dyDescent="0.25">
      <c r="A21" s="29"/>
      <c r="B21" s="37"/>
      <c r="C21" s="102"/>
      <c r="D21" s="103"/>
      <c r="E21" s="38"/>
      <c r="F21" s="38"/>
      <c r="G21" s="40"/>
      <c r="H21" s="34"/>
      <c r="I21" s="34"/>
      <c r="K21" s="36"/>
      <c r="L21" s="16"/>
      <c r="M21" s="16"/>
      <c r="N21" s="16"/>
      <c r="O21" s="17"/>
      <c r="P21" s="16"/>
      <c r="Q21" s="16"/>
      <c r="R21" s="16"/>
      <c r="S21" s="16"/>
      <c r="T21" s="16"/>
      <c r="U21" s="16"/>
      <c r="V21" s="16"/>
      <c r="W21" s="16"/>
      <c r="AS21" s="104"/>
      <c r="AW21" s="31"/>
      <c r="AY21" s="33"/>
    </row>
    <row r="22" spans="1:51" s="44" customFormat="1" ht="15.75" thickBot="1" x14ac:dyDescent="0.3">
      <c r="A22" s="29"/>
      <c r="B22" s="43"/>
      <c r="C22" s="44" t="s">
        <v>155</v>
      </c>
      <c r="D22" s="45"/>
      <c r="G22" s="46"/>
      <c r="H22" s="48"/>
      <c r="I22" s="48"/>
      <c r="K22" s="49">
        <f>SUM(G12:G20)</f>
        <v>4212864</v>
      </c>
      <c r="L22" s="109"/>
      <c r="M22" s="110"/>
      <c r="N22" s="111">
        <f>86400*SUM(O22:AS22)</f>
        <v>1155168</v>
      </c>
      <c r="O22" s="135">
        <f>SUM(O13:O21)</f>
        <v>0.79999999999999993</v>
      </c>
      <c r="P22" s="135">
        <f t="shared" ref="P22:AS22" si="5">SUM(P13:P21)</f>
        <v>0.79999999999999993</v>
      </c>
      <c r="Q22" s="135">
        <f t="shared" si="5"/>
        <v>1.1599999999999997</v>
      </c>
      <c r="R22" s="135">
        <f t="shared" si="5"/>
        <v>1.1599999999999997</v>
      </c>
      <c r="S22" s="135">
        <f t="shared" si="5"/>
        <v>1.1599999999999997</v>
      </c>
      <c r="T22" s="135">
        <f t="shared" si="5"/>
        <v>1.31</v>
      </c>
      <c r="U22" s="135">
        <f t="shared" si="5"/>
        <v>0.95</v>
      </c>
      <c r="V22" s="135">
        <f t="shared" si="5"/>
        <v>0.64999999999999991</v>
      </c>
      <c r="W22" s="135">
        <f t="shared" si="5"/>
        <v>0</v>
      </c>
      <c r="X22" s="135">
        <f t="shared" si="5"/>
        <v>0</v>
      </c>
      <c r="Y22" s="135">
        <f t="shared" si="5"/>
        <v>0</v>
      </c>
      <c r="Z22" s="135">
        <f t="shared" si="5"/>
        <v>0</v>
      </c>
      <c r="AA22" s="135">
        <f t="shared" si="5"/>
        <v>0.3</v>
      </c>
      <c r="AB22" s="135">
        <f t="shared" si="5"/>
        <v>0.3</v>
      </c>
      <c r="AC22" s="135">
        <f t="shared" si="5"/>
        <v>0</v>
      </c>
      <c r="AD22" s="135">
        <f t="shared" si="5"/>
        <v>0</v>
      </c>
      <c r="AE22" s="135">
        <f t="shared" si="5"/>
        <v>0</v>
      </c>
      <c r="AF22" s="135">
        <f t="shared" si="5"/>
        <v>0</v>
      </c>
      <c r="AG22" s="135">
        <f t="shared" si="5"/>
        <v>0</v>
      </c>
      <c r="AH22" s="135">
        <f t="shared" si="5"/>
        <v>1.0099999999999998</v>
      </c>
      <c r="AI22" s="135">
        <f t="shared" si="5"/>
        <v>1.0099999999999998</v>
      </c>
      <c r="AJ22" s="135">
        <f t="shared" si="5"/>
        <v>0.71</v>
      </c>
      <c r="AK22" s="135">
        <f t="shared" si="5"/>
        <v>0</v>
      </c>
      <c r="AL22" s="135">
        <f t="shared" si="5"/>
        <v>0</v>
      </c>
      <c r="AM22" s="135">
        <f t="shared" si="5"/>
        <v>0</v>
      </c>
      <c r="AN22" s="135">
        <f t="shared" si="5"/>
        <v>0</v>
      </c>
      <c r="AO22" s="135">
        <f t="shared" si="5"/>
        <v>0.35</v>
      </c>
      <c r="AP22" s="135">
        <f t="shared" si="5"/>
        <v>0.35</v>
      </c>
      <c r="AQ22" s="135">
        <f t="shared" si="5"/>
        <v>0.35</v>
      </c>
      <c r="AR22" s="135">
        <f t="shared" si="5"/>
        <v>0.35</v>
      </c>
      <c r="AS22" s="136">
        <f t="shared" si="5"/>
        <v>0.64999999999999991</v>
      </c>
      <c r="AT22" s="18"/>
      <c r="AU22" s="18"/>
      <c r="AV22" s="18"/>
      <c r="AW22" s="31">
        <f t="shared" si="1"/>
        <v>13.37</v>
      </c>
      <c r="AX22" s="18">
        <v>86400</v>
      </c>
      <c r="AY22" s="33">
        <f t="shared" si="2"/>
        <v>1155168</v>
      </c>
    </row>
    <row r="23" spans="1:51" s="44" customFormat="1" ht="16.5" thickTop="1" thickBot="1" x14ac:dyDescent="0.3">
      <c r="A23" s="29"/>
      <c r="B23" s="18"/>
      <c r="C23" s="18"/>
      <c r="D23" s="31"/>
      <c r="E23" s="18"/>
      <c r="F23" s="18"/>
      <c r="G23" s="33"/>
      <c r="H23" s="51"/>
      <c r="I23" s="51"/>
      <c r="J23" s="18"/>
      <c r="K23" s="114"/>
      <c r="L23" s="16"/>
      <c r="M23" s="16"/>
      <c r="N23" s="16"/>
      <c r="O23" s="17"/>
      <c r="P23" s="16"/>
      <c r="Q23" s="16"/>
      <c r="R23" s="16"/>
      <c r="S23" s="16"/>
      <c r="T23" s="16"/>
      <c r="U23" s="16"/>
      <c r="V23" s="16"/>
      <c r="W23" s="16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31"/>
      <c r="AX23" s="18"/>
      <c r="AY23" s="33"/>
    </row>
    <row r="24" spans="1:51" s="44" customFormat="1" ht="16.5" thickTop="1" thickBot="1" x14ac:dyDescent="0.3">
      <c r="A24" s="29"/>
      <c r="B24" s="52" t="s">
        <v>28</v>
      </c>
      <c r="C24" s="55" t="s">
        <v>29</v>
      </c>
      <c r="D24" s="22">
        <v>0.3</v>
      </c>
      <c r="E24" s="23">
        <v>11</v>
      </c>
      <c r="F24" s="24">
        <v>86400</v>
      </c>
      <c r="G24" s="25">
        <f>D24*E24*F24</f>
        <v>285120</v>
      </c>
      <c r="H24" s="26">
        <v>449280</v>
      </c>
      <c r="I24" s="26">
        <f t="shared" si="0"/>
        <v>-164160</v>
      </c>
      <c r="J24" s="56"/>
      <c r="K24" s="28"/>
      <c r="L24" s="107"/>
      <c r="M24" s="107"/>
      <c r="N24" s="107"/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9">
        <v>0</v>
      </c>
      <c r="Y24" s="139">
        <v>0</v>
      </c>
      <c r="Z24" s="139">
        <v>0</v>
      </c>
      <c r="AA24" s="139">
        <v>0</v>
      </c>
      <c r="AB24" s="139">
        <v>0</v>
      </c>
      <c r="AC24" s="139">
        <v>0</v>
      </c>
      <c r="AD24" s="139">
        <v>0</v>
      </c>
      <c r="AE24" s="139">
        <v>0</v>
      </c>
      <c r="AF24" s="139">
        <v>0</v>
      </c>
      <c r="AG24" s="139"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39">
        <v>0</v>
      </c>
      <c r="AN24" s="139">
        <v>0</v>
      </c>
      <c r="AO24" s="139">
        <v>0</v>
      </c>
      <c r="AP24" s="139">
        <v>0</v>
      </c>
      <c r="AQ24" s="139">
        <v>0</v>
      </c>
      <c r="AR24" s="139">
        <v>0</v>
      </c>
      <c r="AS24" s="140">
        <v>0</v>
      </c>
      <c r="AT24" s="37"/>
      <c r="AU24" s="18"/>
      <c r="AV24" s="18"/>
      <c r="AW24" s="31">
        <f t="shared" si="1"/>
        <v>0</v>
      </c>
      <c r="AX24" s="18">
        <v>86400</v>
      </c>
      <c r="AY24" s="33">
        <f t="shared" si="2"/>
        <v>0</v>
      </c>
    </row>
    <row r="25" spans="1:51" s="44" customFormat="1" ht="16.5" thickTop="1" thickBot="1" x14ac:dyDescent="0.3">
      <c r="A25" s="29"/>
      <c r="B25" s="37"/>
      <c r="C25" s="41" t="s">
        <v>30</v>
      </c>
      <c r="D25" s="31">
        <v>0.35</v>
      </c>
      <c r="E25" s="32">
        <v>32</v>
      </c>
      <c r="F25" s="18">
        <v>86400</v>
      </c>
      <c r="G25" s="33">
        <f>D25*E25*F25</f>
        <v>967679.99999999988</v>
      </c>
      <c r="H25" s="34">
        <v>816480</v>
      </c>
      <c r="I25" s="34">
        <f t="shared" si="0"/>
        <v>151199.99999999988</v>
      </c>
      <c r="J25" s="18"/>
      <c r="K25" s="36"/>
      <c r="L25" s="16"/>
      <c r="M25" s="16"/>
      <c r="N25" s="16"/>
      <c r="O25" s="76">
        <v>0.35</v>
      </c>
      <c r="P25" s="76">
        <v>0.35</v>
      </c>
      <c r="Q25" s="76">
        <v>0.35</v>
      </c>
      <c r="R25" s="76">
        <v>0.35</v>
      </c>
      <c r="S25" s="76">
        <v>0.35</v>
      </c>
      <c r="T25" s="76">
        <v>0.35</v>
      </c>
      <c r="U25" s="76">
        <v>0.35</v>
      </c>
      <c r="V25" s="76">
        <v>0.35</v>
      </c>
      <c r="W25" s="76">
        <v>0</v>
      </c>
      <c r="X25" s="137">
        <v>0</v>
      </c>
      <c r="Y25" s="137">
        <v>0</v>
      </c>
      <c r="Z25" s="137">
        <v>0</v>
      </c>
      <c r="AA25" s="137">
        <v>0</v>
      </c>
      <c r="AB25" s="137">
        <v>0</v>
      </c>
      <c r="AC25" s="137">
        <v>0</v>
      </c>
      <c r="AD25" s="137">
        <v>0</v>
      </c>
      <c r="AE25" s="137">
        <v>0</v>
      </c>
      <c r="AF25" s="137">
        <v>0</v>
      </c>
      <c r="AG25" s="137">
        <v>0</v>
      </c>
      <c r="AH25" s="137">
        <v>0</v>
      </c>
      <c r="AI25" s="137">
        <v>0</v>
      </c>
      <c r="AJ25" s="137">
        <v>0</v>
      </c>
      <c r="AK25" s="137">
        <v>0</v>
      </c>
      <c r="AL25" s="137">
        <v>0</v>
      </c>
      <c r="AM25" s="137">
        <v>0</v>
      </c>
      <c r="AN25" s="137">
        <v>0</v>
      </c>
      <c r="AO25" s="137">
        <v>0.35</v>
      </c>
      <c r="AP25" s="137">
        <v>0.35</v>
      </c>
      <c r="AQ25" s="137">
        <v>0.35</v>
      </c>
      <c r="AR25" s="137">
        <v>0.35</v>
      </c>
      <c r="AS25" s="141">
        <v>0.35</v>
      </c>
      <c r="AT25" s="37"/>
      <c r="AU25" s="18"/>
      <c r="AV25" s="18"/>
      <c r="AW25" s="31">
        <f t="shared" si="1"/>
        <v>4.55</v>
      </c>
      <c r="AX25" s="18">
        <v>86400</v>
      </c>
      <c r="AY25" s="33">
        <f t="shared" si="2"/>
        <v>393120</v>
      </c>
    </row>
    <row r="26" spans="1:51" s="44" customFormat="1" ht="16.5" thickTop="1" thickBot="1" x14ac:dyDescent="0.3">
      <c r="A26" s="29"/>
      <c r="B26" s="37"/>
      <c r="C26" s="38" t="s">
        <v>31</v>
      </c>
      <c r="D26" s="39">
        <v>0.2</v>
      </c>
      <c r="E26" s="38">
        <v>0</v>
      </c>
      <c r="F26" s="38">
        <v>86400</v>
      </c>
      <c r="G26" s="40">
        <f>D26*E26*F26</f>
        <v>0</v>
      </c>
      <c r="H26" s="34">
        <v>0</v>
      </c>
      <c r="I26" s="34">
        <f t="shared" si="0"/>
        <v>0</v>
      </c>
      <c r="J26" s="18"/>
      <c r="K26" s="36"/>
      <c r="L26" s="16"/>
      <c r="M26" s="16"/>
      <c r="N26" s="16"/>
      <c r="O26" s="76"/>
      <c r="P26" s="76"/>
      <c r="Q26" s="76"/>
      <c r="R26" s="76"/>
      <c r="S26" s="76"/>
      <c r="T26" s="76"/>
      <c r="U26" s="76"/>
      <c r="V26" s="76"/>
      <c r="W26" s="76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41"/>
      <c r="AT26" s="37"/>
      <c r="AU26" s="18"/>
      <c r="AV26" s="18"/>
      <c r="AW26" s="31"/>
      <c r="AX26" s="18"/>
      <c r="AY26" s="33"/>
    </row>
    <row r="27" spans="1:51" s="44" customFormat="1" ht="16.5" thickTop="1" thickBot="1" x14ac:dyDescent="0.3">
      <c r="A27" s="29"/>
      <c r="B27" s="148" t="s">
        <v>168</v>
      </c>
      <c r="C27" s="192" t="s">
        <v>32</v>
      </c>
      <c r="D27" s="42">
        <v>18.585000000000001</v>
      </c>
      <c r="E27" s="38"/>
      <c r="F27" s="38"/>
      <c r="G27" s="40"/>
      <c r="H27" s="34"/>
      <c r="I27" s="34"/>
      <c r="J27" s="18"/>
      <c r="K27" s="36"/>
      <c r="L27" s="16"/>
      <c r="M27" s="16"/>
      <c r="N27" s="16"/>
      <c r="O27" s="76">
        <v>17.248000000000001</v>
      </c>
      <c r="P27" s="76">
        <v>15.975</v>
      </c>
      <c r="Q27" s="76">
        <v>15.173999999999999</v>
      </c>
      <c r="R27" s="76">
        <v>15.176</v>
      </c>
      <c r="S27" s="76">
        <v>15.252000000000001</v>
      </c>
      <c r="T27" s="76">
        <v>15.662000000000001</v>
      </c>
      <c r="U27" s="76">
        <v>14.542</v>
      </c>
      <c r="V27" s="76">
        <v>13.423</v>
      </c>
      <c r="W27" s="76">
        <v>13.428000000000001</v>
      </c>
      <c r="X27" s="137">
        <v>13.425000000000001</v>
      </c>
      <c r="Y27" s="137">
        <v>13.412000000000001</v>
      </c>
      <c r="Z27" s="137">
        <v>13.569000000000001</v>
      </c>
      <c r="AA27" s="137">
        <v>12.976000000000001</v>
      </c>
      <c r="AB27" s="137">
        <v>13.124000000000001</v>
      </c>
      <c r="AC27" s="137">
        <v>13.58</v>
      </c>
      <c r="AD27" s="137">
        <v>13.272</v>
      </c>
      <c r="AE27" s="137">
        <v>13.574999999999999</v>
      </c>
      <c r="AF27" s="137">
        <v>13.545999999999999</v>
      </c>
      <c r="AG27" s="137">
        <v>13.971</v>
      </c>
      <c r="AH27" s="137">
        <v>14.138999999999999</v>
      </c>
      <c r="AI27" s="137">
        <v>13.887</v>
      </c>
      <c r="AJ27" s="137">
        <v>13.843</v>
      </c>
      <c r="AK27" s="137">
        <v>13.853999999999999</v>
      </c>
      <c r="AL27" s="137">
        <v>13.757999999999999</v>
      </c>
      <c r="AM27" s="137">
        <v>13.672000000000001</v>
      </c>
      <c r="AN27" s="137">
        <v>13.669</v>
      </c>
      <c r="AO27" s="137">
        <v>13.837999999999999</v>
      </c>
      <c r="AP27" s="137">
        <v>13.907999999999999</v>
      </c>
      <c r="AQ27" s="137">
        <v>13.816000000000001</v>
      </c>
      <c r="AR27" s="137">
        <v>14.089</v>
      </c>
      <c r="AS27" s="141">
        <v>14.268000000000001</v>
      </c>
      <c r="AT27" s="37"/>
      <c r="AU27" s="18"/>
      <c r="AV27" s="18"/>
      <c r="AW27" s="31">
        <f t="shared" si="1"/>
        <v>437.07100000000003</v>
      </c>
      <c r="AX27" s="18">
        <v>86400</v>
      </c>
      <c r="AY27" s="33">
        <f t="shared" si="2"/>
        <v>37762934.400000006</v>
      </c>
    </row>
    <row r="28" spans="1:51" s="44" customFormat="1" ht="16.5" thickTop="1" thickBot="1" x14ac:dyDescent="0.3">
      <c r="A28" s="29"/>
      <c r="B28" s="37"/>
      <c r="C28" s="41"/>
      <c r="D28" s="42"/>
      <c r="E28" s="38"/>
      <c r="F28" s="38"/>
      <c r="G28" s="40"/>
      <c r="H28" s="34"/>
      <c r="I28" s="34"/>
      <c r="J28" s="18"/>
      <c r="K28" s="36"/>
      <c r="L28" s="16"/>
      <c r="M28" s="16"/>
      <c r="N28" s="16"/>
      <c r="O28" s="76"/>
      <c r="P28" s="76"/>
      <c r="Q28" s="76"/>
      <c r="R28" s="76"/>
      <c r="S28" s="76"/>
      <c r="T28" s="76"/>
      <c r="U28" s="76"/>
      <c r="V28" s="76"/>
      <c r="W28" s="76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41"/>
      <c r="AT28" s="37"/>
      <c r="AU28" s="18"/>
      <c r="AV28" s="18"/>
      <c r="AW28" s="31"/>
      <c r="AX28" s="18"/>
      <c r="AY28" s="33"/>
    </row>
    <row r="29" spans="1:51" s="44" customFormat="1" ht="16.5" thickTop="1" thickBot="1" x14ac:dyDescent="0.3">
      <c r="A29" s="29"/>
      <c r="B29" s="30"/>
      <c r="C29" s="191" t="s">
        <v>134</v>
      </c>
      <c r="D29" s="205"/>
      <c r="E29" s="38"/>
      <c r="F29" s="38"/>
      <c r="G29" s="40"/>
      <c r="H29" s="34"/>
      <c r="I29" s="34"/>
      <c r="J29" s="18"/>
      <c r="K29" s="36"/>
      <c r="L29" s="16"/>
      <c r="M29" s="16"/>
      <c r="N29" s="16"/>
      <c r="O29" s="76">
        <v>0.67500000000000004</v>
      </c>
      <c r="P29" s="76">
        <v>3.4590000000000001</v>
      </c>
      <c r="Q29" s="76">
        <v>5.41</v>
      </c>
      <c r="R29" s="76">
        <v>3.7679999999999998</v>
      </c>
      <c r="S29" s="76">
        <v>2.6920000000000002</v>
      </c>
      <c r="T29" s="76">
        <v>1.742</v>
      </c>
      <c r="U29" s="76">
        <v>3.4420000000000002</v>
      </c>
      <c r="V29" s="76">
        <v>5.6909999999999998</v>
      </c>
      <c r="W29" s="76">
        <v>5.4059999999999997</v>
      </c>
      <c r="X29" s="76">
        <v>4.2089999999999996</v>
      </c>
      <c r="Y29" s="76">
        <v>4.4720000000000004</v>
      </c>
      <c r="Z29" s="76">
        <v>3.585</v>
      </c>
      <c r="AA29" s="137">
        <v>7.9880000000000004</v>
      </c>
      <c r="AB29" s="137">
        <v>5</v>
      </c>
      <c r="AC29" s="137">
        <v>3.984</v>
      </c>
      <c r="AD29" s="137">
        <v>5.2320000000000002</v>
      </c>
      <c r="AE29" s="137">
        <v>4.9589999999999996</v>
      </c>
      <c r="AF29" s="137">
        <v>3.6680000000000001</v>
      </c>
      <c r="AG29" s="137">
        <v>4.2930000000000001</v>
      </c>
      <c r="AH29" s="137">
        <v>4.1849999999999996</v>
      </c>
      <c r="AI29" s="137">
        <v>3.9870000000000001</v>
      </c>
      <c r="AJ29" s="137">
        <v>2.9809999999999999</v>
      </c>
      <c r="AK29" s="137">
        <v>3.71</v>
      </c>
      <c r="AL29" s="137">
        <v>4.1059999999999999</v>
      </c>
      <c r="AM29" s="137">
        <v>3.512</v>
      </c>
      <c r="AN29" s="137">
        <v>3.2450000000000001</v>
      </c>
      <c r="AO29" s="137">
        <v>3.1760000000000002</v>
      </c>
      <c r="AP29" s="137">
        <v>2.8660000000000001</v>
      </c>
      <c r="AQ29" s="137">
        <v>5.218</v>
      </c>
      <c r="AR29" s="137">
        <v>5.218</v>
      </c>
      <c r="AS29" s="141">
        <v>4.766</v>
      </c>
      <c r="AT29" s="373">
        <f>SUM(O29:AS29)</f>
        <v>126.64500000000002</v>
      </c>
      <c r="AU29" s="33">
        <f>86400*AT29</f>
        <v>10942128.000000002</v>
      </c>
      <c r="AV29" s="18"/>
      <c r="AW29" s="31">
        <f t="shared" si="1"/>
        <v>126.64500000000002</v>
      </c>
      <c r="AX29" s="18">
        <v>-86400</v>
      </c>
      <c r="AY29" s="33">
        <f t="shared" si="2"/>
        <v>-10942128.000000002</v>
      </c>
    </row>
    <row r="30" spans="1:51" s="44" customFormat="1" ht="16.5" thickTop="1" thickBot="1" x14ac:dyDescent="0.3">
      <c r="A30" s="29"/>
      <c r="B30" s="37"/>
      <c r="C30" s="191" t="s">
        <v>135</v>
      </c>
      <c r="D30" s="103"/>
      <c r="E30" s="38"/>
      <c r="F30" s="38"/>
      <c r="G30" s="40"/>
      <c r="H30" s="34"/>
      <c r="I30" s="34"/>
      <c r="J30" s="18"/>
      <c r="K30" s="36"/>
      <c r="L30" s="16"/>
      <c r="M30" s="16"/>
      <c r="N30" s="16"/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0.05</v>
      </c>
      <c r="U30" s="76">
        <v>0.05</v>
      </c>
      <c r="V30" s="76">
        <v>0.05</v>
      </c>
      <c r="W30" s="76">
        <v>0.05</v>
      </c>
      <c r="X30" s="76">
        <v>0.05</v>
      </c>
      <c r="Y30" s="76">
        <v>0.05</v>
      </c>
      <c r="Z30" s="76">
        <v>0.05</v>
      </c>
      <c r="AA30" s="137">
        <v>0.15</v>
      </c>
      <c r="AB30" s="137">
        <v>0.15</v>
      </c>
      <c r="AC30" s="137">
        <v>0.15</v>
      </c>
      <c r="AD30" s="137">
        <v>0.15</v>
      </c>
      <c r="AE30" s="137">
        <v>0.15</v>
      </c>
      <c r="AF30" s="137">
        <v>0.15</v>
      </c>
      <c r="AG30" s="137">
        <v>0.15</v>
      </c>
      <c r="AH30" s="137">
        <v>0.1</v>
      </c>
      <c r="AI30" s="137">
        <v>0.1</v>
      </c>
      <c r="AJ30" s="137">
        <v>0.1</v>
      </c>
      <c r="AK30" s="137">
        <v>0.1</v>
      </c>
      <c r="AL30" s="137">
        <v>0.1</v>
      </c>
      <c r="AM30" s="137">
        <v>0.1</v>
      </c>
      <c r="AN30" s="137">
        <v>0.1</v>
      </c>
      <c r="AO30" s="137">
        <v>0.25</v>
      </c>
      <c r="AP30" s="137">
        <v>0.25</v>
      </c>
      <c r="AQ30" s="137">
        <v>0.25</v>
      </c>
      <c r="AR30" s="137">
        <v>0.25</v>
      </c>
      <c r="AS30" s="141">
        <v>0.25</v>
      </c>
      <c r="AT30" s="373">
        <f>SUM(O30:AS30)</f>
        <v>3.3500000000000005</v>
      </c>
      <c r="AU30" s="33">
        <f t="shared" ref="AU30:AU38" si="6">86400*AT30</f>
        <v>289440.00000000006</v>
      </c>
      <c r="AV30" s="18"/>
      <c r="AW30" s="31">
        <f t="shared" si="1"/>
        <v>3.3500000000000005</v>
      </c>
      <c r="AX30" s="18">
        <v>-86400</v>
      </c>
      <c r="AY30" s="33">
        <f t="shared" si="2"/>
        <v>-289440.00000000006</v>
      </c>
    </row>
    <row r="31" spans="1:51" s="44" customFormat="1" ht="16.5" thickTop="1" thickBot="1" x14ac:dyDescent="0.3">
      <c r="A31" s="29"/>
      <c r="B31" s="37"/>
      <c r="C31" s="191" t="s">
        <v>137</v>
      </c>
      <c r="D31" s="103"/>
      <c r="E31" s="38"/>
      <c r="F31" s="38"/>
      <c r="G31" s="40"/>
      <c r="H31" s="34"/>
      <c r="I31" s="34"/>
      <c r="J31" s="18"/>
      <c r="K31" s="36"/>
      <c r="L31" s="16"/>
      <c r="M31" s="16"/>
      <c r="N31" s="16"/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137">
        <v>0</v>
      </c>
      <c r="AB31" s="137">
        <v>0</v>
      </c>
      <c r="AC31" s="137">
        <v>0</v>
      </c>
      <c r="AD31" s="137">
        <v>0</v>
      </c>
      <c r="AE31" s="137">
        <v>0</v>
      </c>
      <c r="AF31" s="137">
        <v>0</v>
      </c>
      <c r="AG31" s="137">
        <v>0</v>
      </c>
      <c r="AH31" s="137">
        <v>0</v>
      </c>
      <c r="AI31" s="137">
        <v>0</v>
      </c>
      <c r="AJ31" s="137">
        <v>0</v>
      </c>
      <c r="AK31" s="137">
        <v>0</v>
      </c>
      <c r="AL31" s="137">
        <v>0</v>
      </c>
      <c r="AM31" s="137">
        <v>0</v>
      </c>
      <c r="AN31" s="137">
        <v>0</v>
      </c>
      <c r="AO31" s="137">
        <v>0</v>
      </c>
      <c r="AP31" s="137">
        <v>0</v>
      </c>
      <c r="AQ31" s="137">
        <v>0</v>
      </c>
      <c r="AR31" s="137">
        <v>0</v>
      </c>
      <c r="AS31" s="141">
        <v>0</v>
      </c>
      <c r="AT31" s="373">
        <f t="shared" ref="AT31:AT38" si="7">SUM(O31:AS31)</f>
        <v>0</v>
      </c>
      <c r="AU31" s="33">
        <f t="shared" si="6"/>
        <v>0</v>
      </c>
      <c r="AV31" s="18"/>
      <c r="AW31" s="31">
        <f t="shared" si="1"/>
        <v>0</v>
      </c>
      <c r="AX31" s="18">
        <v>-86400</v>
      </c>
      <c r="AY31" s="33">
        <f t="shared" si="2"/>
        <v>0</v>
      </c>
    </row>
    <row r="32" spans="1:51" s="44" customFormat="1" ht="16.5" thickTop="1" thickBot="1" x14ac:dyDescent="0.3">
      <c r="A32" s="29"/>
      <c r="B32" s="37"/>
      <c r="C32" s="191" t="s">
        <v>136</v>
      </c>
      <c r="D32" s="103"/>
      <c r="E32" s="38"/>
      <c r="F32" s="38"/>
      <c r="G32" s="40"/>
      <c r="H32" s="34"/>
      <c r="I32" s="34"/>
      <c r="J32" s="18"/>
      <c r="K32" s="36"/>
      <c r="L32" s="16"/>
      <c r="M32" s="16"/>
      <c r="N32" s="16"/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0.3</v>
      </c>
      <c r="U32" s="76">
        <v>0.3</v>
      </c>
      <c r="V32" s="76">
        <v>0.3</v>
      </c>
      <c r="W32" s="76">
        <v>0.3</v>
      </c>
      <c r="X32" s="76">
        <v>0.3</v>
      </c>
      <c r="Y32" s="76">
        <v>0.3</v>
      </c>
      <c r="Z32" s="76">
        <v>0.3</v>
      </c>
      <c r="AA32" s="137">
        <v>0.4</v>
      </c>
      <c r="AB32" s="137">
        <v>0.4</v>
      </c>
      <c r="AC32" s="137">
        <v>0.4</v>
      </c>
      <c r="AD32" s="137">
        <v>0.4</v>
      </c>
      <c r="AE32" s="137">
        <v>0.4</v>
      </c>
      <c r="AF32" s="137">
        <v>0.4</v>
      </c>
      <c r="AG32" s="137">
        <v>0.4</v>
      </c>
      <c r="AH32" s="137">
        <v>0.2</v>
      </c>
      <c r="AI32" s="137">
        <v>0.2</v>
      </c>
      <c r="AJ32" s="137">
        <v>0.2</v>
      </c>
      <c r="AK32" s="137">
        <v>0.2</v>
      </c>
      <c r="AL32" s="137">
        <v>0.2</v>
      </c>
      <c r="AM32" s="137">
        <v>0.2</v>
      </c>
      <c r="AN32" s="137">
        <v>0.2</v>
      </c>
      <c r="AO32" s="137">
        <v>0.5</v>
      </c>
      <c r="AP32" s="137">
        <v>0.5</v>
      </c>
      <c r="AQ32" s="137">
        <v>0.5</v>
      </c>
      <c r="AR32" s="137">
        <v>0.5</v>
      </c>
      <c r="AS32" s="141">
        <v>0.5</v>
      </c>
      <c r="AT32" s="373">
        <f t="shared" si="7"/>
        <v>8.8000000000000007</v>
      </c>
      <c r="AU32" s="33">
        <f t="shared" si="6"/>
        <v>760320.00000000012</v>
      </c>
      <c r="AV32" s="18"/>
      <c r="AW32" s="31">
        <f t="shared" si="1"/>
        <v>8.8000000000000007</v>
      </c>
      <c r="AX32" s="18">
        <v>-86400</v>
      </c>
      <c r="AY32" s="33">
        <f t="shared" si="2"/>
        <v>-760320.00000000012</v>
      </c>
    </row>
    <row r="33" spans="1:51" s="44" customFormat="1" ht="16.5" thickTop="1" thickBot="1" x14ac:dyDescent="0.3">
      <c r="A33" s="29"/>
      <c r="B33" s="37"/>
      <c r="C33" s="191" t="s">
        <v>138</v>
      </c>
      <c r="D33" s="103"/>
      <c r="E33" s="38"/>
      <c r="F33" s="38"/>
      <c r="G33" s="40"/>
      <c r="H33" s="34"/>
      <c r="I33" s="34"/>
      <c r="J33" s="18"/>
      <c r="K33" s="36"/>
      <c r="L33" s="16"/>
      <c r="M33" s="16"/>
      <c r="N33" s="16"/>
      <c r="O33" s="76">
        <v>0.1</v>
      </c>
      <c r="P33" s="76">
        <v>0.1</v>
      </c>
      <c r="Q33" s="76">
        <v>0.1</v>
      </c>
      <c r="R33" s="76">
        <v>0.1</v>
      </c>
      <c r="S33" s="76">
        <v>0.1</v>
      </c>
      <c r="T33" s="76">
        <v>0.1</v>
      </c>
      <c r="U33" s="76">
        <v>0.1</v>
      </c>
      <c r="V33" s="76">
        <v>0.1</v>
      </c>
      <c r="W33" s="76">
        <v>0.1</v>
      </c>
      <c r="X33" s="76">
        <v>0.1</v>
      </c>
      <c r="Y33" s="76">
        <v>0.1</v>
      </c>
      <c r="Z33" s="76">
        <v>0.1</v>
      </c>
      <c r="AA33" s="137">
        <v>0.1</v>
      </c>
      <c r="AB33" s="137">
        <v>0.1</v>
      </c>
      <c r="AC33" s="137">
        <v>0.1</v>
      </c>
      <c r="AD33" s="137">
        <v>0.1</v>
      </c>
      <c r="AE33" s="137">
        <v>0.1</v>
      </c>
      <c r="AF33" s="137">
        <v>0.1</v>
      </c>
      <c r="AG33" s="137">
        <v>0.1</v>
      </c>
      <c r="AH33" s="137">
        <v>0.1</v>
      </c>
      <c r="AI33" s="137">
        <v>0.1</v>
      </c>
      <c r="AJ33" s="137">
        <v>0.1</v>
      </c>
      <c r="AK33" s="137">
        <v>0.1</v>
      </c>
      <c r="AL33" s="137">
        <v>0.1</v>
      </c>
      <c r="AM33" s="137">
        <v>0.1</v>
      </c>
      <c r="AN33" s="137">
        <v>0.1</v>
      </c>
      <c r="AO33" s="137">
        <v>0.2</v>
      </c>
      <c r="AP33" s="137">
        <v>0.2</v>
      </c>
      <c r="AQ33" s="137">
        <v>0.2</v>
      </c>
      <c r="AR33" s="137">
        <v>0.2</v>
      </c>
      <c r="AS33" s="141">
        <v>0.2</v>
      </c>
      <c r="AT33" s="373">
        <f t="shared" si="7"/>
        <v>3.6000000000000019</v>
      </c>
      <c r="AU33" s="33">
        <f t="shared" si="6"/>
        <v>311040.00000000017</v>
      </c>
      <c r="AV33" s="18"/>
      <c r="AW33" s="31">
        <f t="shared" si="1"/>
        <v>3.6000000000000019</v>
      </c>
      <c r="AX33" s="18">
        <v>-86400</v>
      </c>
      <c r="AY33" s="33">
        <f t="shared" si="2"/>
        <v>-311040.00000000017</v>
      </c>
    </row>
    <row r="34" spans="1:51" s="44" customFormat="1" ht="16.5" thickTop="1" thickBot="1" x14ac:dyDescent="0.3">
      <c r="A34" s="29"/>
      <c r="B34" s="37"/>
      <c r="C34" s="191" t="s">
        <v>139</v>
      </c>
      <c r="D34" s="103"/>
      <c r="E34" s="38"/>
      <c r="F34" s="38"/>
      <c r="G34" s="40"/>
      <c r="H34" s="34"/>
      <c r="I34" s="34"/>
      <c r="J34" s="18"/>
      <c r="K34" s="36"/>
      <c r="L34" s="16"/>
      <c r="M34" s="16"/>
      <c r="N34" s="16"/>
      <c r="O34" s="76">
        <v>0.2</v>
      </c>
      <c r="P34" s="76">
        <v>0.2</v>
      </c>
      <c r="Q34" s="76">
        <v>0.2</v>
      </c>
      <c r="R34" s="76">
        <v>0.2</v>
      </c>
      <c r="S34" s="76">
        <v>0.2</v>
      </c>
      <c r="T34" s="76">
        <v>0.4</v>
      </c>
      <c r="U34" s="76">
        <v>0.4</v>
      </c>
      <c r="V34" s="76">
        <v>0.4</v>
      </c>
      <c r="W34" s="76">
        <v>0.4</v>
      </c>
      <c r="X34" s="76">
        <v>0.4</v>
      </c>
      <c r="Y34" s="76">
        <v>0.4</v>
      </c>
      <c r="Z34" s="76">
        <v>0.4</v>
      </c>
      <c r="AA34" s="137">
        <v>0.4</v>
      </c>
      <c r="AB34" s="137">
        <v>0.4</v>
      </c>
      <c r="AC34" s="137">
        <v>0.4</v>
      </c>
      <c r="AD34" s="137">
        <v>0.4</v>
      </c>
      <c r="AE34" s="137">
        <v>0.4</v>
      </c>
      <c r="AF34" s="137">
        <v>0.4</v>
      </c>
      <c r="AG34" s="137">
        <v>0.4</v>
      </c>
      <c r="AH34" s="137">
        <v>0.4</v>
      </c>
      <c r="AI34" s="137">
        <v>0.4</v>
      </c>
      <c r="AJ34" s="137">
        <v>0.4</v>
      </c>
      <c r="AK34" s="137">
        <v>0.4</v>
      </c>
      <c r="AL34" s="137">
        <v>0.4</v>
      </c>
      <c r="AM34" s="137">
        <v>0.4</v>
      </c>
      <c r="AN34" s="137">
        <v>0.4</v>
      </c>
      <c r="AO34" s="137">
        <v>0.4</v>
      </c>
      <c r="AP34" s="137">
        <v>0.4</v>
      </c>
      <c r="AQ34" s="137">
        <v>0.4</v>
      </c>
      <c r="AR34" s="137">
        <v>0.4</v>
      </c>
      <c r="AS34" s="141">
        <v>0.4</v>
      </c>
      <c r="AT34" s="373">
        <f t="shared" si="7"/>
        <v>11.400000000000006</v>
      </c>
      <c r="AU34" s="33">
        <f t="shared" si="6"/>
        <v>984960.00000000047</v>
      </c>
      <c r="AV34" s="18"/>
      <c r="AW34" s="31">
        <f t="shared" si="1"/>
        <v>11.400000000000006</v>
      </c>
      <c r="AX34" s="18">
        <v>-86400</v>
      </c>
      <c r="AY34" s="33">
        <f t="shared" si="2"/>
        <v>-984960.00000000047</v>
      </c>
    </row>
    <row r="35" spans="1:51" s="44" customFormat="1" ht="16.5" thickTop="1" thickBot="1" x14ac:dyDescent="0.3">
      <c r="A35" s="29"/>
      <c r="B35" s="37"/>
      <c r="C35" s="191" t="s">
        <v>140</v>
      </c>
      <c r="D35" s="103"/>
      <c r="E35" s="38"/>
      <c r="F35" s="38"/>
      <c r="G35" s="40"/>
      <c r="H35" s="34"/>
      <c r="I35" s="34"/>
      <c r="J35" s="18"/>
      <c r="K35" s="36"/>
      <c r="L35" s="16"/>
      <c r="M35" s="16"/>
      <c r="N35" s="16"/>
      <c r="O35" s="76">
        <v>0.4</v>
      </c>
      <c r="P35" s="76">
        <v>0.4</v>
      </c>
      <c r="Q35" s="76">
        <v>0.4</v>
      </c>
      <c r="R35" s="76">
        <v>0.4</v>
      </c>
      <c r="S35" s="76">
        <v>0.4</v>
      </c>
      <c r="T35" s="76">
        <v>0.4</v>
      </c>
      <c r="U35" s="76">
        <v>0.4</v>
      </c>
      <c r="V35" s="76">
        <v>0.4</v>
      </c>
      <c r="W35" s="76">
        <v>0.4</v>
      </c>
      <c r="X35" s="76">
        <v>0.4</v>
      </c>
      <c r="Y35" s="76">
        <v>0.4</v>
      </c>
      <c r="Z35" s="76">
        <v>0.4</v>
      </c>
      <c r="AA35" s="137">
        <v>0.4</v>
      </c>
      <c r="AB35" s="137">
        <v>0.4</v>
      </c>
      <c r="AC35" s="137">
        <v>0.4</v>
      </c>
      <c r="AD35" s="137">
        <v>0.4</v>
      </c>
      <c r="AE35" s="137">
        <v>0.4</v>
      </c>
      <c r="AF35" s="137">
        <v>0.4</v>
      </c>
      <c r="AG35" s="137">
        <v>0.4</v>
      </c>
      <c r="AH35" s="137">
        <v>0.4</v>
      </c>
      <c r="AI35" s="137">
        <v>0.4</v>
      </c>
      <c r="AJ35" s="137">
        <v>0.4</v>
      </c>
      <c r="AK35" s="137">
        <v>0.4</v>
      </c>
      <c r="AL35" s="137">
        <v>0.4</v>
      </c>
      <c r="AM35" s="137">
        <v>0.4</v>
      </c>
      <c r="AN35" s="137">
        <v>0.4</v>
      </c>
      <c r="AO35" s="137">
        <v>0.6</v>
      </c>
      <c r="AP35" s="137">
        <v>0.6</v>
      </c>
      <c r="AQ35" s="137">
        <v>0.6</v>
      </c>
      <c r="AR35" s="137">
        <v>0.6</v>
      </c>
      <c r="AS35" s="141">
        <v>0.6</v>
      </c>
      <c r="AT35" s="373">
        <f t="shared" si="7"/>
        <v>13.400000000000002</v>
      </c>
      <c r="AU35" s="33">
        <f t="shared" si="6"/>
        <v>1157760.0000000002</v>
      </c>
      <c r="AV35" s="18"/>
      <c r="AW35" s="31">
        <f t="shared" si="1"/>
        <v>13.400000000000002</v>
      </c>
      <c r="AX35" s="18">
        <v>-86400</v>
      </c>
      <c r="AY35" s="33">
        <f t="shared" si="2"/>
        <v>-1157760.0000000002</v>
      </c>
    </row>
    <row r="36" spans="1:51" s="44" customFormat="1" ht="16.5" thickTop="1" thickBot="1" x14ac:dyDescent="0.3">
      <c r="A36" s="29"/>
      <c r="B36" s="37"/>
      <c r="C36" s="191" t="s">
        <v>141</v>
      </c>
      <c r="D36" s="103"/>
      <c r="E36" s="38"/>
      <c r="F36" s="38"/>
      <c r="G36" s="40"/>
      <c r="H36" s="34"/>
      <c r="I36" s="34"/>
      <c r="J36" s="18"/>
      <c r="K36" s="36"/>
      <c r="L36" s="16"/>
      <c r="M36" s="16"/>
      <c r="N36" s="16"/>
      <c r="O36" s="76">
        <v>0.3</v>
      </c>
      <c r="P36" s="76">
        <v>0.3</v>
      </c>
      <c r="Q36" s="76">
        <v>0.3</v>
      </c>
      <c r="R36" s="76">
        <v>0.3</v>
      </c>
      <c r="S36" s="76">
        <v>0.3</v>
      </c>
      <c r="T36" s="76">
        <v>0.6</v>
      </c>
      <c r="U36" s="76">
        <v>0.6</v>
      </c>
      <c r="V36" s="76">
        <v>0.6</v>
      </c>
      <c r="W36" s="76">
        <v>0.6</v>
      </c>
      <c r="X36" s="76">
        <v>0.6</v>
      </c>
      <c r="Y36" s="76">
        <v>0.6</v>
      </c>
      <c r="Z36" s="76">
        <v>0.6</v>
      </c>
      <c r="AA36" s="137">
        <v>0.6</v>
      </c>
      <c r="AB36" s="137">
        <v>0.6</v>
      </c>
      <c r="AC36" s="137">
        <v>0.6</v>
      </c>
      <c r="AD36" s="137">
        <v>0.6</v>
      </c>
      <c r="AE36" s="137">
        <v>0.6</v>
      </c>
      <c r="AF36" s="137">
        <v>0.6</v>
      </c>
      <c r="AG36" s="137">
        <v>0.6</v>
      </c>
      <c r="AH36" s="137">
        <v>0.3</v>
      </c>
      <c r="AI36" s="137">
        <v>0.3</v>
      </c>
      <c r="AJ36" s="137">
        <v>0.3</v>
      </c>
      <c r="AK36" s="137">
        <v>0.3</v>
      </c>
      <c r="AL36" s="137">
        <v>0.3</v>
      </c>
      <c r="AM36" s="137">
        <v>0.3</v>
      </c>
      <c r="AN36" s="137">
        <v>0.3</v>
      </c>
      <c r="AO36" s="137">
        <v>0.6</v>
      </c>
      <c r="AP36" s="137">
        <v>0.6</v>
      </c>
      <c r="AQ36" s="137">
        <v>0.6</v>
      </c>
      <c r="AR36" s="137">
        <v>0.6</v>
      </c>
      <c r="AS36" s="141">
        <v>0.6</v>
      </c>
      <c r="AT36" s="373">
        <f t="shared" si="7"/>
        <v>15</v>
      </c>
      <c r="AU36" s="33">
        <f t="shared" si="6"/>
        <v>1296000</v>
      </c>
      <c r="AV36" s="18"/>
      <c r="AW36" s="31">
        <f t="shared" si="1"/>
        <v>15</v>
      </c>
      <c r="AX36" s="18">
        <v>-86400</v>
      </c>
      <c r="AY36" s="33">
        <f t="shared" si="2"/>
        <v>-1296000</v>
      </c>
    </row>
    <row r="37" spans="1:51" s="44" customFormat="1" ht="16.5" thickTop="1" thickBot="1" x14ac:dyDescent="0.3">
      <c r="A37" s="29"/>
      <c r="B37" s="37"/>
      <c r="C37" s="191" t="s">
        <v>142</v>
      </c>
      <c r="D37" s="103"/>
      <c r="E37" s="38"/>
      <c r="F37" s="38"/>
      <c r="G37" s="40"/>
      <c r="H37" s="34"/>
      <c r="I37" s="34"/>
      <c r="J37" s="18"/>
      <c r="K37" s="36"/>
      <c r="L37" s="16"/>
      <c r="M37" s="16"/>
      <c r="N37" s="16"/>
      <c r="O37" s="76">
        <v>0.05</v>
      </c>
      <c r="P37" s="76">
        <v>0.05</v>
      </c>
      <c r="Q37" s="76">
        <v>0.05</v>
      </c>
      <c r="R37" s="76">
        <v>0.05</v>
      </c>
      <c r="S37" s="76">
        <v>0.05</v>
      </c>
      <c r="T37" s="76">
        <v>0.05</v>
      </c>
      <c r="U37" s="76">
        <v>0.05</v>
      </c>
      <c r="V37" s="76">
        <v>0.05</v>
      </c>
      <c r="W37" s="76">
        <v>0.05</v>
      </c>
      <c r="X37" s="76">
        <v>0.05</v>
      </c>
      <c r="Y37" s="76">
        <v>0.05</v>
      </c>
      <c r="Z37" s="76">
        <v>0.05</v>
      </c>
      <c r="AA37" s="137">
        <v>0.05</v>
      </c>
      <c r="AB37" s="137">
        <v>0.05</v>
      </c>
      <c r="AC37" s="137">
        <v>0.05</v>
      </c>
      <c r="AD37" s="137">
        <v>0.05</v>
      </c>
      <c r="AE37" s="137">
        <v>0.05</v>
      </c>
      <c r="AF37" s="137">
        <v>0.05</v>
      </c>
      <c r="AG37" s="137">
        <v>0.05</v>
      </c>
      <c r="AH37" s="137">
        <v>0.1</v>
      </c>
      <c r="AI37" s="137">
        <v>0.1</v>
      </c>
      <c r="AJ37" s="137">
        <v>0.1</v>
      </c>
      <c r="AK37" s="137">
        <v>0.1</v>
      </c>
      <c r="AL37" s="137">
        <v>0.1</v>
      </c>
      <c r="AM37" s="137">
        <v>0.1</v>
      </c>
      <c r="AN37" s="137">
        <v>0.1</v>
      </c>
      <c r="AO37" s="137">
        <v>0.1</v>
      </c>
      <c r="AP37" s="137">
        <v>0.1</v>
      </c>
      <c r="AQ37" s="137">
        <v>0.1</v>
      </c>
      <c r="AR37" s="137">
        <v>0.1</v>
      </c>
      <c r="AS37" s="141">
        <v>0.1</v>
      </c>
      <c r="AT37" s="373">
        <f t="shared" si="7"/>
        <v>2.1500000000000012</v>
      </c>
      <c r="AU37" s="33">
        <f t="shared" si="6"/>
        <v>185760.00000000012</v>
      </c>
      <c r="AV37" s="18"/>
      <c r="AW37" s="31">
        <f t="shared" si="1"/>
        <v>2.1500000000000012</v>
      </c>
      <c r="AX37" s="18">
        <v>-86400</v>
      </c>
      <c r="AY37" s="33">
        <f t="shared" si="2"/>
        <v>-185760.00000000012</v>
      </c>
    </row>
    <row r="38" spans="1:51" s="44" customFormat="1" ht="16.5" thickTop="1" thickBot="1" x14ac:dyDescent="0.3">
      <c r="A38" s="29"/>
      <c r="B38" s="37"/>
      <c r="C38" s="191" t="s">
        <v>143</v>
      </c>
      <c r="D38" s="103"/>
      <c r="E38" s="38"/>
      <c r="F38" s="38"/>
      <c r="G38" s="40"/>
      <c r="H38" s="34"/>
      <c r="I38" s="34"/>
      <c r="J38" s="18"/>
      <c r="K38" s="36"/>
      <c r="L38" s="16"/>
      <c r="M38" s="16"/>
      <c r="N38" s="16"/>
      <c r="O38" s="76">
        <v>0.3</v>
      </c>
      <c r="P38" s="76">
        <v>0.3</v>
      </c>
      <c r="Q38" s="76">
        <v>0.3</v>
      </c>
      <c r="R38" s="76">
        <v>0.3</v>
      </c>
      <c r="S38" s="76">
        <v>0.3</v>
      </c>
      <c r="T38" s="76">
        <v>1</v>
      </c>
      <c r="U38" s="76">
        <v>1</v>
      </c>
      <c r="V38" s="76">
        <v>1</v>
      </c>
      <c r="W38" s="76">
        <v>1</v>
      </c>
      <c r="X38" s="76">
        <v>1</v>
      </c>
      <c r="Y38" s="76">
        <v>1</v>
      </c>
      <c r="Z38" s="76">
        <v>1</v>
      </c>
      <c r="AA38" s="137">
        <v>1.2</v>
      </c>
      <c r="AB38" s="137">
        <v>1.2</v>
      </c>
      <c r="AC38" s="137">
        <v>1.2</v>
      </c>
      <c r="AD38" s="137">
        <v>1.2</v>
      </c>
      <c r="AE38" s="137">
        <v>1.2</v>
      </c>
      <c r="AF38" s="137">
        <v>1.2</v>
      </c>
      <c r="AG38" s="137">
        <v>1.2</v>
      </c>
      <c r="AH38" s="137">
        <v>0.8</v>
      </c>
      <c r="AI38" s="137">
        <v>0.8</v>
      </c>
      <c r="AJ38" s="137">
        <v>0.8</v>
      </c>
      <c r="AK38" s="137">
        <v>0.8</v>
      </c>
      <c r="AL38" s="137">
        <v>0.8</v>
      </c>
      <c r="AM38" s="137">
        <v>0.8</v>
      </c>
      <c r="AN38" s="137">
        <v>0.8</v>
      </c>
      <c r="AO38" s="137">
        <v>1.2</v>
      </c>
      <c r="AP38" s="137">
        <v>1.2</v>
      </c>
      <c r="AQ38" s="137">
        <v>1.2</v>
      </c>
      <c r="AR38" s="137">
        <v>1.2</v>
      </c>
      <c r="AS38" s="141">
        <v>1.2</v>
      </c>
      <c r="AT38" s="373">
        <f t="shared" si="7"/>
        <v>28.499999999999996</v>
      </c>
      <c r="AU38" s="33">
        <f t="shared" si="6"/>
        <v>2462399.9999999995</v>
      </c>
      <c r="AV38" s="18"/>
      <c r="AW38" s="31">
        <f t="shared" si="1"/>
        <v>28.499999999999996</v>
      </c>
      <c r="AX38" s="18">
        <v>-86400</v>
      </c>
      <c r="AY38" s="33">
        <f t="shared" si="2"/>
        <v>-2462399.9999999995</v>
      </c>
    </row>
    <row r="39" spans="1:51" s="61" customFormat="1" ht="16.5" thickTop="1" thickBot="1" x14ac:dyDescent="0.3">
      <c r="A39" s="57"/>
      <c r="B39" s="43"/>
      <c r="C39" s="44" t="s">
        <v>155</v>
      </c>
      <c r="D39" s="44"/>
      <c r="E39" s="59">
        <v>89</v>
      </c>
      <c r="F39" s="44">
        <v>86400</v>
      </c>
      <c r="G39" s="46">
        <f>D27*E39*F39</f>
        <v>142911216</v>
      </c>
      <c r="H39" s="60">
        <v>46634198.325120002</v>
      </c>
      <c r="I39" s="60">
        <f t="shared" si="0"/>
        <v>96277017.674879998</v>
      </c>
      <c r="J39" s="44"/>
      <c r="K39" s="49">
        <f>SUM(G24:G39)</f>
        <v>144164016</v>
      </c>
      <c r="L39" s="109"/>
      <c r="M39" s="110"/>
      <c r="N39" s="111">
        <f>86400*SUM(O39:AS39)</f>
        <v>19766246.400000002</v>
      </c>
      <c r="O39" s="135">
        <f>SUM(O24:O27)-SUM(O29:O38)</f>
        <v>15.573000000000002</v>
      </c>
      <c r="P39" s="135">
        <f>SUM(P24:P27)-SUM(P29:P38)</f>
        <v>11.515999999999998</v>
      </c>
      <c r="Q39" s="135">
        <f t="shared" ref="Q39:AS39" si="8">SUM(Q24:Q27)-SUM(Q29:Q38)</f>
        <v>8.7639999999999993</v>
      </c>
      <c r="R39" s="135">
        <f t="shared" si="8"/>
        <v>10.408000000000001</v>
      </c>
      <c r="S39" s="135">
        <f t="shared" si="8"/>
        <v>11.56</v>
      </c>
      <c r="T39" s="135">
        <f t="shared" si="8"/>
        <v>11.370000000000001</v>
      </c>
      <c r="U39" s="135">
        <f>SUM(U24:U27)-SUM(U29:U38)</f>
        <v>8.5500000000000007</v>
      </c>
      <c r="V39" s="135">
        <f>SUM(V24:V27)-SUM(V29:V38)</f>
        <v>5.1820000000000004</v>
      </c>
      <c r="W39" s="135">
        <f t="shared" si="8"/>
        <v>5.1220000000000017</v>
      </c>
      <c r="X39" s="135">
        <f t="shared" si="8"/>
        <v>6.3160000000000016</v>
      </c>
      <c r="Y39" s="135">
        <f t="shared" si="8"/>
        <v>6.0400000000000009</v>
      </c>
      <c r="Z39" s="135">
        <f>SUM(Z24:Z27)-SUM(Z29:Z38)</f>
        <v>7.0840000000000014</v>
      </c>
      <c r="AA39" s="135">
        <f t="shared" si="8"/>
        <v>1.6880000000000006</v>
      </c>
      <c r="AB39" s="135">
        <f t="shared" si="8"/>
        <v>4.8239999999999998</v>
      </c>
      <c r="AC39" s="135">
        <f t="shared" si="8"/>
        <v>6.2959999999999994</v>
      </c>
      <c r="AD39" s="135">
        <f>SUM(AD24:AD27)-SUM(AD29:AD38)</f>
        <v>4.74</v>
      </c>
      <c r="AE39" s="135">
        <f t="shared" si="8"/>
        <v>5.3159999999999989</v>
      </c>
      <c r="AF39" s="135">
        <f t="shared" si="8"/>
        <v>6.5779999999999994</v>
      </c>
      <c r="AG39" s="135">
        <f t="shared" si="8"/>
        <v>6.3779999999999992</v>
      </c>
      <c r="AH39" s="135">
        <f t="shared" si="8"/>
        <v>7.5540000000000003</v>
      </c>
      <c r="AI39" s="135">
        <f t="shared" si="8"/>
        <v>7.5000000000000009</v>
      </c>
      <c r="AJ39" s="135">
        <f t="shared" si="8"/>
        <v>8.4619999999999997</v>
      </c>
      <c r="AK39" s="135">
        <f t="shared" si="8"/>
        <v>7.7439999999999998</v>
      </c>
      <c r="AL39" s="135">
        <f t="shared" si="8"/>
        <v>7.2519999999999998</v>
      </c>
      <c r="AM39" s="135">
        <f t="shared" si="8"/>
        <v>7.7600000000000007</v>
      </c>
      <c r="AN39" s="135">
        <f t="shared" si="8"/>
        <v>8.0240000000000009</v>
      </c>
      <c r="AO39" s="135">
        <f t="shared" si="8"/>
        <v>7.161999999999999</v>
      </c>
      <c r="AP39" s="135">
        <f t="shared" si="8"/>
        <v>7.5419999999999998</v>
      </c>
      <c r="AQ39" s="135">
        <f t="shared" si="8"/>
        <v>5.0980000000000008</v>
      </c>
      <c r="AR39" s="135">
        <f t="shared" si="8"/>
        <v>5.3710000000000004</v>
      </c>
      <c r="AS39" s="136">
        <f t="shared" si="8"/>
        <v>6.0020000000000007</v>
      </c>
      <c r="AT39" s="377"/>
      <c r="AU39" s="18"/>
      <c r="AV39" s="18"/>
      <c r="AW39" s="31">
        <f t="shared" si="1"/>
        <v>228.77600000000001</v>
      </c>
      <c r="AX39" s="18">
        <v>86400</v>
      </c>
      <c r="AY39" s="33">
        <f t="shared" si="2"/>
        <v>19766246.400000002</v>
      </c>
    </row>
    <row r="40" spans="1:51" ht="15.75" thickTop="1" x14ac:dyDescent="0.25">
      <c r="H40" s="51"/>
      <c r="I40" s="51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T40" s="375"/>
      <c r="AW40" s="31"/>
    </row>
    <row r="41" spans="1:51" x14ac:dyDescent="0.25">
      <c r="C41" s="62" t="s">
        <v>33</v>
      </c>
      <c r="H41" s="51"/>
      <c r="I41" s="51"/>
      <c r="J41" s="63">
        <f>G39+G43</f>
        <v>257486256</v>
      </c>
      <c r="L41" s="64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T41" s="375"/>
      <c r="AW41" s="31"/>
    </row>
    <row r="42" spans="1:51" ht="15.75" thickBot="1" x14ac:dyDescent="0.3">
      <c r="H42" s="51"/>
      <c r="I42" s="51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T42" s="375"/>
      <c r="AW42" s="31"/>
    </row>
    <row r="43" spans="1:51" ht="15.75" thickTop="1" x14ac:dyDescent="0.25">
      <c r="A43" s="19" t="s">
        <v>34</v>
      </c>
      <c r="B43" s="52" t="s">
        <v>35</v>
      </c>
      <c r="C43" s="193" t="s">
        <v>36</v>
      </c>
      <c r="D43" s="65">
        <v>14.9</v>
      </c>
      <c r="E43" s="23">
        <v>89</v>
      </c>
      <c r="F43" s="24">
        <v>86400</v>
      </c>
      <c r="G43" s="25">
        <f>D43*E43*F43</f>
        <v>114575040.00000001</v>
      </c>
      <c r="H43" s="26">
        <v>42973718.332607999</v>
      </c>
      <c r="I43" s="26">
        <f t="shared" si="0"/>
        <v>71601321.667392015</v>
      </c>
      <c r="J43" s="24"/>
      <c r="K43" s="28"/>
      <c r="L43" s="107"/>
      <c r="M43" s="107"/>
      <c r="N43" s="107"/>
      <c r="O43" s="132">
        <v>14.241</v>
      </c>
      <c r="P43" s="132">
        <v>14.965999999999999</v>
      </c>
      <c r="Q43" s="132">
        <v>14.965999999999999</v>
      </c>
      <c r="R43" s="132">
        <v>14.965999999999999</v>
      </c>
      <c r="S43" s="132">
        <v>14.965999999999999</v>
      </c>
      <c r="T43" s="132">
        <v>14.965999999999999</v>
      </c>
      <c r="U43" s="132">
        <v>14.965999999999999</v>
      </c>
      <c r="V43" s="132">
        <v>14.965999999999999</v>
      </c>
      <c r="W43" s="132">
        <v>14.965999999999999</v>
      </c>
      <c r="X43" s="139">
        <v>14.965999999999999</v>
      </c>
      <c r="Y43" s="139">
        <v>14.965999999999999</v>
      </c>
      <c r="Z43" s="139">
        <v>14.965999999999999</v>
      </c>
      <c r="AA43" s="139">
        <v>14.965999999999999</v>
      </c>
      <c r="AB43" s="139">
        <v>14.965999999999999</v>
      </c>
      <c r="AC43" s="139">
        <v>14.965999999999999</v>
      </c>
      <c r="AD43" s="139">
        <v>14.965999999999999</v>
      </c>
      <c r="AE43" s="139">
        <v>14.965999999999999</v>
      </c>
      <c r="AF43" s="139">
        <v>14.965999999999999</v>
      </c>
      <c r="AG43" s="139">
        <v>14.965999999999999</v>
      </c>
      <c r="AH43" s="139">
        <v>14.965999999999999</v>
      </c>
      <c r="AI43" s="139">
        <v>14.965999999999999</v>
      </c>
      <c r="AJ43" s="139">
        <v>14.965999999999999</v>
      </c>
      <c r="AK43" s="139">
        <v>14.965999999999999</v>
      </c>
      <c r="AL43" s="139">
        <v>14.965999999999999</v>
      </c>
      <c r="AM43" s="139">
        <v>14.965999999999999</v>
      </c>
      <c r="AN43" s="139">
        <v>14.965999999999999</v>
      </c>
      <c r="AO43" s="139">
        <v>14.965999999999999</v>
      </c>
      <c r="AP43" s="139">
        <v>14.965999999999999</v>
      </c>
      <c r="AQ43" s="139">
        <v>14.965999999999999</v>
      </c>
      <c r="AR43" s="139">
        <v>14.965999999999999</v>
      </c>
      <c r="AS43" s="140">
        <v>14.965999999999999</v>
      </c>
      <c r="AT43" s="375"/>
      <c r="AW43" s="31">
        <f t="shared" si="1"/>
        <v>463.22100000000017</v>
      </c>
      <c r="AX43" s="18">
        <v>86400</v>
      </c>
      <c r="AY43" s="33">
        <f t="shared" si="2"/>
        <v>40022294.400000013</v>
      </c>
    </row>
    <row r="44" spans="1:51" x14ac:dyDescent="0.25">
      <c r="A44" s="29"/>
      <c r="B44" s="37"/>
      <c r="C44" s="41"/>
      <c r="D44" s="42"/>
      <c r="E44" s="32"/>
      <c r="F44" s="18"/>
      <c r="G44" s="33"/>
      <c r="H44" s="34"/>
      <c r="I44" s="34"/>
      <c r="J44" s="18"/>
      <c r="K44" s="36"/>
      <c r="O44" s="76"/>
      <c r="P44" s="76"/>
      <c r="Q44" s="76"/>
      <c r="R44" s="76"/>
      <c r="S44" s="76"/>
      <c r="T44" s="76"/>
      <c r="U44" s="76"/>
      <c r="V44" s="76"/>
      <c r="W44" s="76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41"/>
      <c r="AT44" s="375"/>
      <c r="AW44" s="31"/>
    </row>
    <row r="45" spans="1:51" x14ac:dyDescent="0.25">
      <c r="A45" s="29"/>
      <c r="B45" s="37"/>
      <c r="C45" s="191" t="s">
        <v>144</v>
      </c>
      <c r="D45" s="42"/>
      <c r="E45" s="32"/>
      <c r="F45" s="18"/>
      <c r="G45" s="33"/>
      <c r="H45" s="34"/>
      <c r="I45" s="34"/>
      <c r="J45" s="18"/>
      <c r="K45" s="36"/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137">
        <v>0</v>
      </c>
      <c r="AB45" s="137">
        <v>0</v>
      </c>
      <c r="AC45" s="137">
        <v>0</v>
      </c>
      <c r="AD45" s="137">
        <v>0</v>
      </c>
      <c r="AE45" s="137">
        <v>0</v>
      </c>
      <c r="AF45" s="137">
        <v>0</v>
      </c>
      <c r="AG45" s="137">
        <v>0</v>
      </c>
      <c r="AH45" s="137">
        <v>0</v>
      </c>
      <c r="AI45" s="137">
        <v>0</v>
      </c>
      <c r="AJ45" s="137">
        <v>0</v>
      </c>
      <c r="AK45" s="137">
        <v>0</v>
      </c>
      <c r="AL45" s="137">
        <v>0</v>
      </c>
      <c r="AM45" s="137">
        <v>0</v>
      </c>
      <c r="AN45" s="137">
        <v>0</v>
      </c>
      <c r="AO45" s="137">
        <v>0</v>
      </c>
      <c r="AP45" s="137">
        <v>0</v>
      </c>
      <c r="AQ45" s="137">
        <v>0</v>
      </c>
      <c r="AR45" s="137">
        <v>0</v>
      </c>
      <c r="AS45" s="141">
        <v>0</v>
      </c>
      <c r="AT45" s="375">
        <f>SUM(O45:AS45)</f>
        <v>0</v>
      </c>
      <c r="AU45" s="12">
        <f>86400*AT45</f>
        <v>0</v>
      </c>
      <c r="AW45" s="31">
        <f t="shared" si="1"/>
        <v>0</v>
      </c>
      <c r="AX45" s="18">
        <v>-86400</v>
      </c>
      <c r="AY45" s="33">
        <f t="shared" si="2"/>
        <v>0</v>
      </c>
    </row>
    <row r="46" spans="1:51" x14ac:dyDescent="0.25">
      <c r="A46" s="29"/>
      <c r="B46" s="37"/>
      <c r="C46" s="191" t="s">
        <v>145</v>
      </c>
      <c r="D46" s="42"/>
      <c r="E46" s="32"/>
      <c r="F46" s="18"/>
      <c r="G46" s="33"/>
      <c r="H46" s="34"/>
      <c r="I46" s="34"/>
      <c r="J46" s="18"/>
      <c r="K46" s="36"/>
      <c r="O46" s="76">
        <v>0.1</v>
      </c>
      <c r="P46" s="76">
        <v>0.1</v>
      </c>
      <c r="Q46" s="76">
        <v>0.1</v>
      </c>
      <c r="R46" s="76">
        <v>0.1</v>
      </c>
      <c r="S46" s="76">
        <v>0.1</v>
      </c>
      <c r="T46" s="76">
        <v>0.1</v>
      </c>
      <c r="U46" s="76">
        <v>0.1</v>
      </c>
      <c r="V46" s="76">
        <v>0.1</v>
      </c>
      <c r="W46" s="76">
        <v>0.1</v>
      </c>
      <c r="X46" s="76">
        <v>0.1</v>
      </c>
      <c r="Y46" s="76">
        <v>0.1</v>
      </c>
      <c r="Z46" s="76">
        <v>0.1</v>
      </c>
      <c r="AA46" s="137">
        <v>0.1</v>
      </c>
      <c r="AB46" s="137">
        <v>0.1</v>
      </c>
      <c r="AC46" s="137">
        <v>0.1</v>
      </c>
      <c r="AD46" s="137">
        <v>0.1</v>
      </c>
      <c r="AE46" s="137">
        <v>0.1</v>
      </c>
      <c r="AF46" s="137">
        <v>0.1</v>
      </c>
      <c r="AG46" s="137">
        <v>0.1</v>
      </c>
      <c r="AH46" s="137">
        <v>0.1</v>
      </c>
      <c r="AI46" s="137">
        <v>0.1</v>
      </c>
      <c r="AJ46" s="137">
        <v>0.1</v>
      </c>
      <c r="AK46" s="137">
        <v>0.1</v>
      </c>
      <c r="AL46" s="137">
        <v>0.1</v>
      </c>
      <c r="AM46" s="137">
        <v>0.1</v>
      </c>
      <c r="AN46" s="137">
        <v>0.1</v>
      </c>
      <c r="AO46" s="137">
        <v>0.1</v>
      </c>
      <c r="AP46" s="137">
        <v>0.1</v>
      </c>
      <c r="AQ46" s="137">
        <v>0.1</v>
      </c>
      <c r="AR46" s="137">
        <v>0.1</v>
      </c>
      <c r="AS46" s="141">
        <v>0.1</v>
      </c>
      <c r="AT46" s="375">
        <f t="shared" ref="AT46:AT55" si="9">SUM(O46:AS46)</f>
        <v>3.1000000000000014</v>
      </c>
      <c r="AU46" s="12">
        <f t="shared" ref="AU46:AU55" si="10">86400*AT46</f>
        <v>267840.00000000012</v>
      </c>
      <c r="AW46" s="31">
        <f t="shared" si="1"/>
        <v>3.1000000000000014</v>
      </c>
      <c r="AX46" s="18">
        <v>-86400</v>
      </c>
      <c r="AY46" s="33">
        <f t="shared" si="2"/>
        <v>-267840.00000000012</v>
      </c>
    </row>
    <row r="47" spans="1:51" x14ac:dyDescent="0.25">
      <c r="A47" s="29"/>
      <c r="B47" s="37"/>
      <c r="C47" s="191" t="s">
        <v>146</v>
      </c>
      <c r="D47" s="42"/>
      <c r="E47" s="32"/>
      <c r="F47" s="18"/>
      <c r="G47" s="33"/>
      <c r="H47" s="34"/>
      <c r="I47" s="34"/>
      <c r="J47" s="18"/>
      <c r="K47" s="36"/>
      <c r="O47" s="76">
        <v>1.8</v>
      </c>
      <c r="P47" s="76">
        <v>1.8</v>
      </c>
      <c r="Q47" s="76">
        <v>1.8</v>
      </c>
      <c r="R47" s="76">
        <v>1.8</v>
      </c>
      <c r="S47" s="76">
        <v>1.8</v>
      </c>
      <c r="T47" s="76">
        <v>1.5</v>
      </c>
      <c r="U47" s="76">
        <v>1.5</v>
      </c>
      <c r="V47" s="76">
        <v>1.5</v>
      </c>
      <c r="W47" s="76">
        <v>1.5</v>
      </c>
      <c r="X47" s="76">
        <v>1.5</v>
      </c>
      <c r="Y47" s="76">
        <v>1.5</v>
      </c>
      <c r="Z47" s="76">
        <v>1.5</v>
      </c>
      <c r="AA47" s="137">
        <v>0.8</v>
      </c>
      <c r="AB47" s="137">
        <v>0.8</v>
      </c>
      <c r="AC47" s="137">
        <v>0.8</v>
      </c>
      <c r="AD47" s="137">
        <v>0.8</v>
      </c>
      <c r="AE47" s="137">
        <v>0.8</v>
      </c>
      <c r="AF47" s="137">
        <v>0.8</v>
      </c>
      <c r="AG47" s="137">
        <v>0.8</v>
      </c>
      <c r="AH47" s="137">
        <v>0.8</v>
      </c>
      <c r="AI47" s="137">
        <v>0.8</v>
      </c>
      <c r="AJ47" s="137">
        <v>0.8</v>
      </c>
      <c r="AK47" s="137">
        <v>0.8</v>
      </c>
      <c r="AL47" s="137">
        <v>0.8</v>
      </c>
      <c r="AM47" s="137">
        <v>0.8</v>
      </c>
      <c r="AN47" s="137">
        <v>0.8</v>
      </c>
      <c r="AO47" s="137">
        <v>1.5</v>
      </c>
      <c r="AP47" s="137">
        <v>1.5</v>
      </c>
      <c r="AQ47" s="137">
        <v>1.5</v>
      </c>
      <c r="AR47" s="137">
        <v>1.5</v>
      </c>
      <c r="AS47" s="141">
        <v>1.5</v>
      </c>
      <c r="AT47" s="375">
        <f t="shared" si="9"/>
        <v>38.20000000000001</v>
      </c>
      <c r="AU47" s="12">
        <f t="shared" si="10"/>
        <v>3300480.0000000009</v>
      </c>
      <c r="AW47" s="31">
        <f t="shared" si="1"/>
        <v>38.20000000000001</v>
      </c>
      <c r="AX47" s="18">
        <v>-86400</v>
      </c>
      <c r="AY47" s="33">
        <f t="shared" si="2"/>
        <v>-3300480.0000000009</v>
      </c>
    </row>
    <row r="48" spans="1:51" x14ac:dyDescent="0.25">
      <c r="A48" s="29"/>
      <c r="B48" s="37"/>
      <c r="C48" s="191" t="s">
        <v>147</v>
      </c>
      <c r="D48" s="42"/>
      <c r="E48" s="32"/>
      <c r="F48" s="18"/>
      <c r="G48" s="33"/>
      <c r="H48" s="34"/>
      <c r="I48" s="34"/>
      <c r="J48" s="18"/>
      <c r="K48" s="36"/>
      <c r="O48" s="76">
        <v>0.8</v>
      </c>
      <c r="P48" s="76">
        <v>0.8</v>
      </c>
      <c r="Q48" s="76">
        <v>0.8</v>
      </c>
      <c r="R48" s="76">
        <v>0.8</v>
      </c>
      <c r="S48" s="76">
        <v>0.8</v>
      </c>
      <c r="T48" s="76">
        <v>1.5</v>
      </c>
      <c r="U48" s="76">
        <v>1.5</v>
      </c>
      <c r="V48" s="76">
        <v>1.5</v>
      </c>
      <c r="W48" s="76">
        <v>1.5</v>
      </c>
      <c r="X48" s="76">
        <v>1.5</v>
      </c>
      <c r="Y48" s="76">
        <v>1.5</v>
      </c>
      <c r="Z48" s="76">
        <v>1.5</v>
      </c>
      <c r="AA48" s="137">
        <v>0.8</v>
      </c>
      <c r="AB48" s="137">
        <v>0.8</v>
      </c>
      <c r="AC48" s="137">
        <v>0.8</v>
      </c>
      <c r="AD48" s="137">
        <v>0.8</v>
      </c>
      <c r="AE48" s="137">
        <v>0.8</v>
      </c>
      <c r="AF48" s="137">
        <v>0.8</v>
      </c>
      <c r="AG48" s="137">
        <v>0.8</v>
      </c>
      <c r="AH48" s="137">
        <v>0</v>
      </c>
      <c r="AI48" s="137">
        <v>0</v>
      </c>
      <c r="AJ48" s="137">
        <v>0</v>
      </c>
      <c r="AK48" s="137">
        <v>0</v>
      </c>
      <c r="AL48" s="137">
        <v>0</v>
      </c>
      <c r="AM48" s="137">
        <v>0</v>
      </c>
      <c r="AN48" s="137">
        <v>0</v>
      </c>
      <c r="AO48" s="137">
        <v>1.5</v>
      </c>
      <c r="AP48" s="137">
        <v>1.5</v>
      </c>
      <c r="AQ48" s="137">
        <v>1.5</v>
      </c>
      <c r="AR48" s="137">
        <v>1.5</v>
      </c>
      <c r="AS48" s="141">
        <v>1.5</v>
      </c>
      <c r="AT48" s="375">
        <f t="shared" si="9"/>
        <v>27.600000000000005</v>
      </c>
      <c r="AU48" s="12">
        <f t="shared" si="10"/>
        <v>2384640.0000000005</v>
      </c>
      <c r="AW48" s="31">
        <f t="shared" si="1"/>
        <v>27.600000000000005</v>
      </c>
      <c r="AX48" s="18">
        <v>-86400</v>
      </c>
      <c r="AY48" s="33">
        <f t="shared" si="2"/>
        <v>-2384640.0000000005</v>
      </c>
    </row>
    <row r="49" spans="1:51" x14ac:dyDescent="0.25">
      <c r="A49" s="29"/>
      <c r="B49" s="37"/>
      <c r="C49" s="191" t="s">
        <v>148</v>
      </c>
      <c r="D49" s="42"/>
      <c r="E49" s="32"/>
      <c r="F49" s="18"/>
      <c r="G49" s="33"/>
      <c r="H49" s="34"/>
      <c r="I49" s="34"/>
      <c r="J49" s="18"/>
      <c r="K49" s="36"/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137">
        <v>0</v>
      </c>
      <c r="AB49" s="137">
        <v>0</v>
      </c>
      <c r="AC49" s="137">
        <v>0</v>
      </c>
      <c r="AD49" s="137">
        <v>0</v>
      </c>
      <c r="AE49" s="137">
        <v>0</v>
      </c>
      <c r="AF49" s="137">
        <v>0</v>
      </c>
      <c r="AG49" s="137">
        <v>0</v>
      </c>
      <c r="AH49" s="137">
        <v>0</v>
      </c>
      <c r="AI49" s="137">
        <v>0</v>
      </c>
      <c r="AJ49" s="137">
        <v>0</v>
      </c>
      <c r="AK49" s="137">
        <v>0</v>
      </c>
      <c r="AL49" s="137">
        <v>0</v>
      </c>
      <c r="AM49" s="137">
        <v>0</v>
      </c>
      <c r="AN49" s="137">
        <v>0</v>
      </c>
      <c r="AO49" s="137">
        <v>0.2</v>
      </c>
      <c r="AP49" s="137">
        <v>0.2</v>
      </c>
      <c r="AQ49" s="137">
        <v>0.2</v>
      </c>
      <c r="AR49" s="137">
        <v>0.2</v>
      </c>
      <c r="AS49" s="141">
        <v>0.2</v>
      </c>
      <c r="AT49" s="375">
        <f t="shared" si="9"/>
        <v>1</v>
      </c>
      <c r="AU49" s="12">
        <f t="shared" si="10"/>
        <v>86400</v>
      </c>
      <c r="AW49" s="31">
        <f t="shared" si="1"/>
        <v>1</v>
      </c>
      <c r="AX49" s="18">
        <v>-86400</v>
      </c>
      <c r="AY49" s="33">
        <f t="shared" si="2"/>
        <v>-86400</v>
      </c>
    </row>
    <row r="50" spans="1:51" x14ac:dyDescent="0.25">
      <c r="A50" s="29"/>
      <c r="B50" s="37"/>
      <c r="C50" s="191" t="s">
        <v>150</v>
      </c>
      <c r="D50" s="42"/>
      <c r="E50" s="32"/>
      <c r="F50" s="18"/>
      <c r="G50" s="33"/>
      <c r="H50" s="34"/>
      <c r="I50" s="34"/>
      <c r="J50" s="18"/>
      <c r="K50" s="36"/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137">
        <v>0</v>
      </c>
      <c r="AB50" s="137">
        <v>0</v>
      </c>
      <c r="AC50" s="137">
        <v>0</v>
      </c>
      <c r="AD50" s="137">
        <v>0</v>
      </c>
      <c r="AE50" s="137">
        <v>0</v>
      </c>
      <c r="AF50" s="137">
        <v>0</v>
      </c>
      <c r="AG50" s="137">
        <v>0</v>
      </c>
      <c r="AH50" s="137">
        <v>0</v>
      </c>
      <c r="AI50" s="137">
        <v>0</v>
      </c>
      <c r="AJ50" s="137">
        <v>0</v>
      </c>
      <c r="AK50" s="137">
        <v>0</v>
      </c>
      <c r="AL50" s="137">
        <v>0</v>
      </c>
      <c r="AM50" s="137">
        <v>0</v>
      </c>
      <c r="AN50" s="137">
        <v>0</v>
      </c>
      <c r="AO50" s="137">
        <v>0</v>
      </c>
      <c r="AP50" s="137">
        <v>0</v>
      </c>
      <c r="AQ50" s="137">
        <v>0</v>
      </c>
      <c r="AR50" s="137">
        <v>0</v>
      </c>
      <c r="AS50" s="141">
        <v>0</v>
      </c>
      <c r="AT50" s="375">
        <f t="shared" si="9"/>
        <v>0</v>
      </c>
      <c r="AU50" s="12">
        <f t="shared" si="10"/>
        <v>0</v>
      </c>
      <c r="AW50" s="31">
        <f t="shared" si="1"/>
        <v>0</v>
      </c>
      <c r="AX50" s="18">
        <v>-86400</v>
      </c>
      <c r="AY50" s="33">
        <f t="shared" si="2"/>
        <v>0</v>
      </c>
    </row>
    <row r="51" spans="1:51" x14ac:dyDescent="0.25">
      <c r="A51" s="29"/>
      <c r="B51" s="37"/>
      <c r="C51" s="191" t="s">
        <v>149</v>
      </c>
      <c r="D51" s="42"/>
      <c r="E51" s="32"/>
      <c r="F51" s="18"/>
      <c r="G51" s="33"/>
      <c r="H51" s="34"/>
      <c r="I51" s="34"/>
      <c r="J51" s="18"/>
      <c r="K51" s="36"/>
      <c r="O51" s="76">
        <v>2</v>
      </c>
      <c r="P51" s="76">
        <v>2</v>
      </c>
      <c r="Q51" s="76">
        <v>2</v>
      </c>
      <c r="R51" s="76">
        <v>2</v>
      </c>
      <c r="S51" s="76">
        <v>2</v>
      </c>
      <c r="T51" s="76">
        <v>1.5</v>
      </c>
      <c r="U51" s="76">
        <v>1.5</v>
      </c>
      <c r="V51" s="76">
        <v>1.5</v>
      </c>
      <c r="W51" s="76">
        <v>1.5</v>
      </c>
      <c r="X51" s="76">
        <v>1.5</v>
      </c>
      <c r="Y51" s="76">
        <v>1.5</v>
      </c>
      <c r="Z51" s="76">
        <v>1.5</v>
      </c>
      <c r="AA51" s="137">
        <v>1.5</v>
      </c>
      <c r="AB51" s="137">
        <v>1.5</v>
      </c>
      <c r="AC51" s="137">
        <v>1.5</v>
      </c>
      <c r="AD51" s="137">
        <v>1.5</v>
      </c>
      <c r="AE51" s="137">
        <v>1.5</v>
      </c>
      <c r="AF51" s="137">
        <v>1.5</v>
      </c>
      <c r="AG51" s="137">
        <v>1.5</v>
      </c>
      <c r="AH51" s="201">
        <v>0.05</v>
      </c>
      <c r="AI51" s="201">
        <v>0.05</v>
      </c>
      <c r="AJ51" s="201">
        <v>0.05</v>
      </c>
      <c r="AK51" s="201">
        <v>0.05</v>
      </c>
      <c r="AL51" s="201">
        <v>0.05</v>
      </c>
      <c r="AM51" s="201">
        <v>0.05</v>
      </c>
      <c r="AN51" s="201">
        <v>0.05</v>
      </c>
      <c r="AO51" s="137">
        <v>0.1</v>
      </c>
      <c r="AP51" s="137">
        <v>0.1</v>
      </c>
      <c r="AQ51" s="137">
        <v>0.1</v>
      </c>
      <c r="AR51" s="137">
        <v>0.1</v>
      </c>
      <c r="AS51" s="141">
        <v>0.1</v>
      </c>
      <c r="AT51" s="375">
        <f t="shared" si="9"/>
        <v>31.850000000000012</v>
      </c>
      <c r="AU51" s="12">
        <f t="shared" si="10"/>
        <v>2751840.0000000009</v>
      </c>
      <c r="AW51" s="31">
        <f t="shared" si="1"/>
        <v>31.850000000000012</v>
      </c>
      <c r="AX51" s="18">
        <v>-86400</v>
      </c>
      <c r="AY51" s="33">
        <f t="shared" si="2"/>
        <v>-2751840.0000000009</v>
      </c>
    </row>
    <row r="52" spans="1:51" x14ac:dyDescent="0.25">
      <c r="A52" s="29"/>
      <c r="B52" s="37"/>
      <c r="C52" s="191" t="s">
        <v>151</v>
      </c>
      <c r="D52" s="42"/>
      <c r="E52" s="32"/>
      <c r="F52" s="18"/>
      <c r="G52" s="33"/>
      <c r="H52" s="34"/>
      <c r="I52" s="34"/>
      <c r="J52" s="18"/>
      <c r="K52" s="36"/>
      <c r="O52" s="76">
        <v>0.6</v>
      </c>
      <c r="P52" s="76">
        <v>0.6</v>
      </c>
      <c r="Q52" s="76">
        <v>0.6</v>
      </c>
      <c r="R52" s="76">
        <v>0.6</v>
      </c>
      <c r="S52" s="76">
        <v>0.6</v>
      </c>
      <c r="T52" s="76">
        <v>0.1</v>
      </c>
      <c r="U52" s="76">
        <v>0.1</v>
      </c>
      <c r="V52" s="76">
        <v>0.1</v>
      </c>
      <c r="W52" s="76">
        <v>0.1</v>
      </c>
      <c r="X52" s="76">
        <v>0.1</v>
      </c>
      <c r="Y52" s="76">
        <v>0.1</v>
      </c>
      <c r="Z52" s="76">
        <v>0.1</v>
      </c>
      <c r="AA52" s="137">
        <v>0.1</v>
      </c>
      <c r="AB52" s="137">
        <v>0.1</v>
      </c>
      <c r="AC52" s="137">
        <v>0.1</v>
      </c>
      <c r="AD52" s="137">
        <v>0.1</v>
      </c>
      <c r="AE52" s="137">
        <v>0.1</v>
      </c>
      <c r="AF52" s="137">
        <v>0.1</v>
      </c>
      <c r="AG52" s="137">
        <v>0.1</v>
      </c>
      <c r="AH52" s="137">
        <v>0.2</v>
      </c>
      <c r="AI52" s="137">
        <v>0.2</v>
      </c>
      <c r="AJ52" s="137">
        <v>0.2</v>
      </c>
      <c r="AK52" s="137">
        <v>0.2</v>
      </c>
      <c r="AL52" s="137">
        <v>0.2</v>
      </c>
      <c r="AM52" s="137">
        <v>0.2</v>
      </c>
      <c r="AN52" s="137">
        <v>0.2</v>
      </c>
      <c r="AO52" s="137">
        <v>0.3</v>
      </c>
      <c r="AP52" s="137">
        <v>0.3</v>
      </c>
      <c r="AQ52" s="137">
        <v>0.3</v>
      </c>
      <c r="AR52" s="137">
        <v>0.3</v>
      </c>
      <c r="AS52" s="141">
        <v>0.3</v>
      </c>
      <c r="AT52" s="375">
        <f t="shared" si="9"/>
        <v>7.3</v>
      </c>
      <c r="AU52" s="12">
        <f t="shared" si="10"/>
        <v>630720</v>
      </c>
      <c r="AW52" s="31">
        <f t="shared" si="1"/>
        <v>7.3</v>
      </c>
      <c r="AX52" s="18">
        <v>-86400</v>
      </c>
      <c r="AY52" s="33">
        <f t="shared" si="2"/>
        <v>-630720</v>
      </c>
    </row>
    <row r="53" spans="1:51" x14ac:dyDescent="0.25">
      <c r="A53" s="29"/>
      <c r="B53" s="37"/>
      <c r="C53" s="191" t="s">
        <v>152</v>
      </c>
      <c r="D53" s="42"/>
      <c r="E53" s="32"/>
      <c r="F53" s="18"/>
      <c r="G53" s="33"/>
      <c r="H53" s="34"/>
      <c r="I53" s="34"/>
      <c r="J53" s="18"/>
      <c r="K53" s="36"/>
      <c r="O53" s="76">
        <v>0.4</v>
      </c>
      <c r="P53" s="76">
        <v>0.4</v>
      </c>
      <c r="Q53" s="76">
        <v>0.4</v>
      </c>
      <c r="R53" s="76">
        <v>0.4</v>
      </c>
      <c r="S53" s="76">
        <v>0.4</v>
      </c>
      <c r="T53" s="76">
        <v>0.4</v>
      </c>
      <c r="U53" s="76">
        <v>0.4</v>
      </c>
      <c r="V53" s="76">
        <v>0.4</v>
      </c>
      <c r="W53" s="76">
        <v>0.4</v>
      </c>
      <c r="X53" s="76">
        <v>0.4</v>
      </c>
      <c r="Y53" s="76">
        <v>0.4</v>
      </c>
      <c r="Z53" s="76">
        <v>0.4</v>
      </c>
      <c r="AA53" s="137">
        <v>0.5</v>
      </c>
      <c r="AB53" s="137">
        <v>0.5</v>
      </c>
      <c r="AC53" s="137">
        <v>0.5</v>
      </c>
      <c r="AD53" s="137">
        <v>0.5</v>
      </c>
      <c r="AE53" s="137">
        <v>0.5</v>
      </c>
      <c r="AF53" s="137">
        <v>0.5</v>
      </c>
      <c r="AG53" s="137">
        <v>0.5</v>
      </c>
      <c r="AH53" s="137">
        <v>0.6</v>
      </c>
      <c r="AI53" s="137">
        <v>0.6</v>
      </c>
      <c r="AJ53" s="137">
        <v>0.6</v>
      </c>
      <c r="AK53" s="137">
        <v>0.6</v>
      </c>
      <c r="AL53" s="137">
        <v>0.6</v>
      </c>
      <c r="AM53" s="137">
        <v>0.6</v>
      </c>
      <c r="AN53" s="137">
        <v>0.6</v>
      </c>
      <c r="AO53" s="137">
        <v>0.5</v>
      </c>
      <c r="AP53" s="137">
        <v>0.5</v>
      </c>
      <c r="AQ53" s="137">
        <v>0.5</v>
      </c>
      <c r="AR53" s="137">
        <v>0.5</v>
      </c>
      <c r="AS53" s="141">
        <v>0.5</v>
      </c>
      <c r="AT53" s="375">
        <f t="shared" si="9"/>
        <v>14.999999999999998</v>
      </c>
      <c r="AU53" s="12">
        <f t="shared" si="10"/>
        <v>1295999.9999999998</v>
      </c>
      <c r="AW53" s="31">
        <f t="shared" si="1"/>
        <v>14.999999999999998</v>
      </c>
      <c r="AX53" s="18">
        <v>-86400</v>
      </c>
      <c r="AY53" s="33">
        <f t="shared" si="2"/>
        <v>-1295999.9999999998</v>
      </c>
    </row>
    <row r="54" spans="1:51" x14ac:dyDescent="0.25">
      <c r="A54" s="29"/>
      <c r="B54" s="37"/>
      <c r="C54" s="191" t="s">
        <v>153</v>
      </c>
      <c r="D54" s="42"/>
      <c r="E54" s="32"/>
      <c r="F54" s="18"/>
      <c r="G54" s="33"/>
      <c r="H54" s="34"/>
      <c r="I54" s="34"/>
      <c r="J54" s="18"/>
      <c r="K54" s="36"/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137">
        <v>0</v>
      </c>
      <c r="AB54" s="137">
        <v>0</v>
      </c>
      <c r="AC54" s="137">
        <v>0</v>
      </c>
      <c r="AD54" s="137">
        <v>0</v>
      </c>
      <c r="AE54" s="137">
        <v>0</v>
      </c>
      <c r="AF54" s="137">
        <v>0</v>
      </c>
      <c r="AG54" s="137">
        <v>0</v>
      </c>
      <c r="AH54" s="137">
        <v>0</v>
      </c>
      <c r="AI54" s="137">
        <v>0</v>
      </c>
      <c r="AJ54" s="137">
        <v>0</v>
      </c>
      <c r="AK54" s="137">
        <v>0</v>
      </c>
      <c r="AL54" s="137">
        <v>0</v>
      </c>
      <c r="AM54" s="137">
        <v>0</v>
      </c>
      <c r="AN54" s="137">
        <v>0</v>
      </c>
      <c r="AO54" s="137">
        <v>0</v>
      </c>
      <c r="AP54" s="137">
        <v>0</v>
      </c>
      <c r="AQ54" s="137">
        <v>0</v>
      </c>
      <c r="AR54" s="137">
        <v>0</v>
      </c>
      <c r="AS54" s="141">
        <v>0</v>
      </c>
      <c r="AT54" s="375">
        <f t="shared" si="9"/>
        <v>0</v>
      </c>
      <c r="AU54" s="12">
        <f t="shared" si="10"/>
        <v>0</v>
      </c>
      <c r="AW54" s="31">
        <f t="shared" si="1"/>
        <v>0</v>
      </c>
      <c r="AX54" s="18">
        <v>-86400</v>
      </c>
      <c r="AY54" s="33">
        <f t="shared" si="2"/>
        <v>0</v>
      </c>
    </row>
    <row r="55" spans="1:51" x14ac:dyDescent="0.25">
      <c r="A55" s="29"/>
      <c r="B55" s="37"/>
      <c r="C55" s="191" t="s">
        <v>154</v>
      </c>
      <c r="D55" s="42"/>
      <c r="E55" s="32"/>
      <c r="F55" s="18"/>
      <c r="G55" s="33"/>
      <c r="H55" s="34"/>
      <c r="I55" s="34"/>
      <c r="J55" s="18"/>
      <c r="K55" s="36"/>
      <c r="O55" s="76">
        <v>0.05</v>
      </c>
      <c r="P55" s="76">
        <v>0.05</v>
      </c>
      <c r="Q55" s="76">
        <v>0.05</v>
      </c>
      <c r="R55" s="76">
        <v>0.05</v>
      </c>
      <c r="S55" s="76">
        <v>0.05</v>
      </c>
      <c r="T55" s="76">
        <v>0.03</v>
      </c>
      <c r="U55" s="76">
        <v>0.03</v>
      </c>
      <c r="V55" s="76">
        <v>0.03</v>
      </c>
      <c r="W55" s="76">
        <v>0.03</v>
      </c>
      <c r="X55" s="76">
        <v>0.03</v>
      </c>
      <c r="Y55" s="76">
        <v>0.03</v>
      </c>
      <c r="Z55" s="76">
        <v>0.03</v>
      </c>
      <c r="AA55" s="137">
        <v>0.03</v>
      </c>
      <c r="AB55" s="137">
        <v>0.03</v>
      </c>
      <c r="AC55" s="137">
        <v>0.03</v>
      </c>
      <c r="AD55" s="137">
        <v>0.03</v>
      </c>
      <c r="AE55" s="137">
        <v>0.03</v>
      </c>
      <c r="AF55" s="137">
        <v>0.03</v>
      </c>
      <c r="AG55" s="137">
        <v>0.03</v>
      </c>
      <c r="AH55" s="137">
        <v>0.02</v>
      </c>
      <c r="AI55" s="137">
        <v>0.02</v>
      </c>
      <c r="AJ55" s="137">
        <v>0.02</v>
      </c>
      <c r="AK55" s="137">
        <v>0.02</v>
      </c>
      <c r="AL55" s="137">
        <v>0.02</v>
      </c>
      <c r="AM55" s="137">
        <v>0.02</v>
      </c>
      <c r="AN55" s="137">
        <v>0.02</v>
      </c>
      <c r="AO55" s="137">
        <v>0.1</v>
      </c>
      <c r="AP55" s="137">
        <v>0.1</v>
      </c>
      <c r="AQ55" s="137">
        <v>0.1</v>
      </c>
      <c r="AR55" s="137">
        <v>0.1</v>
      </c>
      <c r="AS55" s="141">
        <v>0.1</v>
      </c>
      <c r="AT55" s="375">
        <f t="shared" si="9"/>
        <v>1.3100000000000007</v>
      </c>
      <c r="AU55" s="12">
        <f t="shared" si="10"/>
        <v>113184.00000000006</v>
      </c>
      <c r="AW55" s="31">
        <f t="shared" si="1"/>
        <v>1.3100000000000007</v>
      </c>
      <c r="AX55" s="18">
        <v>-86400</v>
      </c>
      <c r="AY55" s="33">
        <f t="shared" si="2"/>
        <v>-113184.00000000006</v>
      </c>
    </row>
    <row r="56" spans="1:51" x14ac:dyDescent="0.25">
      <c r="A56" s="29"/>
      <c r="B56" s="37"/>
      <c r="C56" s="18"/>
      <c r="D56" s="31"/>
      <c r="E56" s="18"/>
      <c r="F56" s="18"/>
      <c r="G56" s="33"/>
      <c r="H56" s="51"/>
      <c r="I56" s="51"/>
      <c r="J56" s="18"/>
      <c r="K56" s="36"/>
      <c r="O56" s="76"/>
      <c r="P56" s="76"/>
      <c r="Q56" s="76"/>
      <c r="R56" s="76"/>
      <c r="S56" s="76"/>
      <c r="T56" s="76"/>
      <c r="U56" s="76"/>
      <c r="V56" s="76"/>
      <c r="W56" s="76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41"/>
      <c r="AW56" s="31"/>
    </row>
    <row r="57" spans="1:51" x14ac:dyDescent="0.25">
      <c r="A57" s="29"/>
      <c r="B57" s="37"/>
      <c r="C57" s="66" t="s">
        <v>37</v>
      </c>
      <c r="D57" s="66">
        <v>0.28000000000000003</v>
      </c>
      <c r="E57" s="67">
        <v>80</v>
      </c>
      <c r="F57" s="68">
        <v>86400</v>
      </c>
      <c r="G57" s="69">
        <f>D57*E57*F57</f>
        <v>1935360.0000000002</v>
      </c>
      <c r="H57" s="34">
        <v>814464</v>
      </c>
      <c r="I57" s="34">
        <f t="shared" si="0"/>
        <v>1120896.0000000002</v>
      </c>
      <c r="J57" s="18"/>
      <c r="K57" s="36"/>
      <c r="O57" s="76">
        <v>0.28000000000000003</v>
      </c>
      <c r="P57" s="76">
        <v>0.28000000000000003</v>
      </c>
      <c r="Q57" s="76">
        <v>0.28000000000000003</v>
      </c>
      <c r="R57" s="76">
        <v>0.28000000000000003</v>
      </c>
      <c r="S57" s="76">
        <v>0.28000000000000003</v>
      </c>
      <c r="T57" s="76">
        <v>0.28000000000000003</v>
      </c>
      <c r="U57" s="76">
        <v>0</v>
      </c>
      <c r="V57" s="76">
        <v>0</v>
      </c>
      <c r="W57" s="76">
        <v>0</v>
      </c>
      <c r="X57" s="137">
        <v>0</v>
      </c>
      <c r="Y57" s="137">
        <v>0</v>
      </c>
      <c r="Z57" s="137">
        <v>0</v>
      </c>
      <c r="AA57" s="137">
        <v>0.28000000000000003</v>
      </c>
      <c r="AB57" s="137">
        <v>0.28000000000000003</v>
      </c>
      <c r="AC57" s="137">
        <v>0.28000000000000003</v>
      </c>
      <c r="AD57" s="137">
        <v>0.28000000000000003</v>
      </c>
      <c r="AE57" s="137">
        <v>0.28000000000000003</v>
      </c>
      <c r="AF57" s="137">
        <v>0.28000000000000003</v>
      </c>
      <c r="AG57" s="137">
        <v>0</v>
      </c>
      <c r="AH57" s="137">
        <v>0.28000000000000003</v>
      </c>
      <c r="AI57" s="137">
        <v>0.28000000000000003</v>
      </c>
      <c r="AJ57" s="137">
        <v>0.28000000000000003</v>
      </c>
      <c r="AK57" s="137">
        <v>0.28000000000000003</v>
      </c>
      <c r="AL57" s="137">
        <v>0.28000000000000003</v>
      </c>
      <c r="AM57" s="137">
        <v>0.28000000000000003</v>
      </c>
      <c r="AN57" s="137">
        <v>0.28000000000000003</v>
      </c>
      <c r="AO57" s="137">
        <v>0.28000000000000003</v>
      </c>
      <c r="AP57" s="137">
        <v>0.28000000000000003</v>
      </c>
      <c r="AQ57" s="137">
        <v>0.28000000000000003</v>
      </c>
      <c r="AR57" s="137">
        <v>0.28000000000000003</v>
      </c>
      <c r="AS57" s="141">
        <v>0.28000000000000003</v>
      </c>
      <c r="AW57" s="31">
        <f t="shared" si="1"/>
        <v>6.7200000000000042</v>
      </c>
      <c r="AX57" s="18">
        <v>86400</v>
      </c>
      <c r="AY57" s="33">
        <f t="shared" si="2"/>
        <v>580608.00000000035</v>
      </c>
    </row>
    <row r="58" spans="1:51" x14ac:dyDescent="0.25">
      <c r="A58" s="29"/>
      <c r="B58" s="37"/>
      <c r="C58" s="66" t="s">
        <v>38</v>
      </c>
      <c r="D58" s="66">
        <v>0.25</v>
      </c>
      <c r="E58" s="67">
        <v>47</v>
      </c>
      <c r="F58" s="68">
        <v>86400</v>
      </c>
      <c r="G58" s="69">
        <f t="shared" ref="G58:G92" si="11">D58*E58*F58</f>
        <v>1015200</v>
      </c>
      <c r="H58" s="34">
        <v>856800</v>
      </c>
      <c r="I58" s="34">
        <f t="shared" si="0"/>
        <v>158400</v>
      </c>
      <c r="J58" s="18"/>
      <c r="K58" s="36"/>
      <c r="O58" s="76">
        <v>0.25</v>
      </c>
      <c r="P58" s="76">
        <v>0.25</v>
      </c>
      <c r="Q58" s="76">
        <v>0.25</v>
      </c>
      <c r="R58" s="76">
        <v>0.25</v>
      </c>
      <c r="S58" s="76">
        <v>0.25</v>
      </c>
      <c r="T58" s="76">
        <v>0</v>
      </c>
      <c r="U58" s="76">
        <v>0</v>
      </c>
      <c r="V58" s="76">
        <v>0</v>
      </c>
      <c r="W58" s="76">
        <v>0</v>
      </c>
      <c r="X58" s="137">
        <v>0</v>
      </c>
      <c r="Y58" s="137">
        <v>0</v>
      </c>
      <c r="Z58" s="137">
        <v>0</v>
      </c>
      <c r="AA58" s="137">
        <v>0</v>
      </c>
      <c r="AB58" s="137">
        <v>0</v>
      </c>
      <c r="AC58" s="137">
        <v>0</v>
      </c>
      <c r="AD58" s="137">
        <v>0</v>
      </c>
      <c r="AE58" s="137">
        <v>0</v>
      </c>
      <c r="AF58" s="137">
        <v>0</v>
      </c>
      <c r="AG58" s="137">
        <v>0</v>
      </c>
      <c r="AH58" s="137">
        <v>0.25</v>
      </c>
      <c r="AI58" s="137">
        <v>0</v>
      </c>
      <c r="AJ58" s="137">
        <v>0</v>
      </c>
      <c r="AK58" s="137">
        <v>0</v>
      </c>
      <c r="AL58" s="137">
        <v>0</v>
      </c>
      <c r="AM58" s="137">
        <v>0</v>
      </c>
      <c r="AN58" s="137">
        <v>0</v>
      </c>
      <c r="AO58" s="137">
        <v>0.25</v>
      </c>
      <c r="AP58" s="137">
        <v>0.25</v>
      </c>
      <c r="AQ58" s="137">
        <v>0.25</v>
      </c>
      <c r="AR58" s="137">
        <v>0.25</v>
      </c>
      <c r="AS58" s="141">
        <v>0.25</v>
      </c>
      <c r="AW58" s="31">
        <f t="shared" si="1"/>
        <v>2.75</v>
      </c>
      <c r="AX58" s="18">
        <v>86400</v>
      </c>
      <c r="AY58" s="33">
        <f t="shared" si="2"/>
        <v>237600</v>
      </c>
    </row>
    <row r="59" spans="1:51" x14ac:dyDescent="0.25">
      <c r="A59" s="29"/>
      <c r="B59" s="37"/>
      <c r="C59" s="66" t="s">
        <v>39</v>
      </c>
      <c r="D59" s="66">
        <v>0.41</v>
      </c>
      <c r="E59" s="67">
        <v>50</v>
      </c>
      <c r="F59" s="68">
        <v>86400</v>
      </c>
      <c r="G59" s="69">
        <f t="shared" si="11"/>
        <v>1771200</v>
      </c>
      <c r="H59" s="34">
        <v>1145375.9999999998</v>
      </c>
      <c r="I59" s="34">
        <f t="shared" si="0"/>
        <v>625824.00000000023</v>
      </c>
      <c r="J59" s="18"/>
      <c r="K59" s="36"/>
      <c r="O59" s="76">
        <v>0.41</v>
      </c>
      <c r="P59" s="76">
        <v>0.41</v>
      </c>
      <c r="Q59" s="76">
        <v>0.41</v>
      </c>
      <c r="R59" s="76">
        <v>0.41</v>
      </c>
      <c r="S59" s="76">
        <v>0.41</v>
      </c>
      <c r="T59" s="76">
        <v>0.41</v>
      </c>
      <c r="U59" s="76">
        <v>0.41</v>
      </c>
      <c r="V59" s="76">
        <v>0.41</v>
      </c>
      <c r="W59" s="76">
        <v>0</v>
      </c>
      <c r="X59" s="137">
        <v>0</v>
      </c>
      <c r="Y59" s="137">
        <v>0</v>
      </c>
      <c r="Z59" s="137">
        <v>0</v>
      </c>
      <c r="AA59" s="137">
        <v>0.41</v>
      </c>
      <c r="AB59" s="137">
        <v>0</v>
      </c>
      <c r="AC59" s="137">
        <v>0</v>
      </c>
      <c r="AD59" s="137">
        <v>0</v>
      </c>
      <c r="AE59" s="137">
        <v>0</v>
      </c>
      <c r="AF59" s="137">
        <v>0</v>
      </c>
      <c r="AG59" s="137">
        <v>0</v>
      </c>
      <c r="AH59" s="137">
        <v>0.41</v>
      </c>
      <c r="AI59" s="137">
        <v>0.41</v>
      </c>
      <c r="AJ59" s="137">
        <v>0.41</v>
      </c>
      <c r="AK59" s="137">
        <v>0.41</v>
      </c>
      <c r="AL59" s="137">
        <v>0.41</v>
      </c>
      <c r="AM59" s="137">
        <v>0.41</v>
      </c>
      <c r="AN59" s="137">
        <v>0.41</v>
      </c>
      <c r="AO59" s="137">
        <v>0.41</v>
      </c>
      <c r="AP59" s="137">
        <v>0.41</v>
      </c>
      <c r="AQ59" s="137">
        <v>0.41</v>
      </c>
      <c r="AR59" s="137">
        <v>0.41</v>
      </c>
      <c r="AS59" s="141">
        <v>0.41</v>
      </c>
      <c r="AW59" s="31">
        <f t="shared" si="1"/>
        <v>8.6100000000000012</v>
      </c>
      <c r="AX59" s="18">
        <v>86400</v>
      </c>
      <c r="AY59" s="33">
        <f t="shared" si="2"/>
        <v>743904.00000000012</v>
      </c>
    </row>
    <row r="60" spans="1:51" x14ac:dyDescent="0.25">
      <c r="A60" s="29"/>
      <c r="B60" s="37"/>
      <c r="C60" s="66" t="s">
        <v>40</v>
      </c>
      <c r="D60" s="66">
        <v>0.32</v>
      </c>
      <c r="E60" s="67">
        <v>89</v>
      </c>
      <c r="F60" s="68">
        <v>86400</v>
      </c>
      <c r="G60" s="69">
        <f t="shared" si="11"/>
        <v>2460672</v>
      </c>
      <c r="H60" s="34">
        <v>893952</v>
      </c>
      <c r="I60" s="34">
        <f t="shared" si="0"/>
        <v>1566720</v>
      </c>
      <c r="J60" s="18"/>
      <c r="K60" s="36"/>
      <c r="O60" s="76">
        <v>0</v>
      </c>
      <c r="P60" s="76">
        <v>0</v>
      </c>
      <c r="Q60" s="76">
        <v>0.32</v>
      </c>
      <c r="R60" s="76">
        <v>0.32</v>
      </c>
      <c r="S60" s="76">
        <v>0.32</v>
      </c>
      <c r="T60" s="76">
        <v>0.32</v>
      </c>
      <c r="U60" s="76">
        <v>0.32</v>
      </c>
      <c r="V60" s="76">
        <v>0</v>
      </c>
      <c r="W60" s="76">
        <v>0</v>
      </c>
      <c r="X60" s="137">
        <v>0</v>
      </c>
      <c r="Y60" s="137">
        <v>0</v>
      </c>
      <c r="Z60" s="137">
        <v>0</v>
      </c>
      <c r="AA60" s="137">
        <v>0.32</v>
      </c>
      <c r="AB60" s="137">
        <v>0.32</v>
      </c>
      <c r="AC60" s="137">
        <v>0.32</v>
      </c>
      <c r="AD60" s="137">
        <v>0.32</v>
      </c>
      <c r="AE60" s="137">
        <v>0</v>
      </c>
      <c r="AF60" s="137">
        <v>0</v>
      </c>
      <c r="AG60" s="137">
        <v>0</v>
      </c>
      <c r="AH60" s="137">
        <v>0.32</v>
      </c>
      <c r="AI60" s="137">
        <v>0.32</v>
      </c>
      <c r="AJ60" s="137">
        <v>0.32</v>
      </c>
      <c r="AK60" s="137">
        <v>0.32</v>
      </c>
      <c r="AL60" s="137">
        <v>0.32</v>
      </c>
      <c r="AM60" s="137">
        <v>0.32</v>
      </c>
      <c r="AN60" s="137">
        <v>0</v>
      </c>
      <c r="AO60" s="137">
        <v>0.32</v>
      </c>
      <c r="AP60" s="137">
        <v>0.32</v>
      </c>
      <c r="AQ60" s="137">
        <v>0.32</v>
      </c>
      <c r="AR60" s="137">
        <v>0.32</v>
      </c>
      <c r="AS60" s="141">
        <v>0</v>
      </c>
      <c r="AW60" s="31">
        <f t="shared" si="1"/>
        <v>6.080000000000001</v>
      </c>
      <c r="AX60" s="18">
        <v>86400</v>
      </c>
      <c r="AY60" s="33">
        <f t="shared" si="2"/>
        <v>525312.00000000012</v>
      </c>
    </row>
    <row r="61" spans="1:51" x14ac:dyDescent="0.25">
      <c r="A61" s="29"/>
      <c r="B61" s="37"/>
      <c r="C61" s="66" t="s">
        <v>41</v>
      </c>
      <c r="D61" s="66">
        <v>0.35</v>
      </c>
      <c r="E61" s="67">
        <v>51</v>
      </c>
      <c r="F61" s="68">
        <v>86400</v>
      </c>
      <c r="G61" s="69">
        <f t="shared" si="11"/>
        <v>1542239.9999999998</v>
      </c>
      <c r="H61" s="34">
        <v>887039.99999999988</v>
      </c>
      <c r="I61" s="34">
        <f t="shared" si="0"/>
        <v>655199.99999999988</v>
      </c>
      <c r="J61" s="18"/>
      <c r="K61" s="36"/>
      <c r="O61" s="76">
        <v>0</v>
      </c>
      <c r="P61" s="76">
        <v>0.35</v>
      </c>
      <c r="Q61" s="76">
        <v>0.35</v>
      </c>
      <c r="R61" s="76">
        <v>0.35</v>
      </c>
      <c r="S61" s="76">
        <v>0.35</v>
      </c>
      <c r="T61" s="76">
        <v>0</v>
      </c>
      <c r="U61" s="76">
        <v>0</v>
      </c>
      <c r="V61" s="76">
        <v>0</v>
      </c>
      <c r="W61" s="76">
        <v>0</v>
      </c>
      <c r="X61" s="137">
        <v>0</v>
      </c>
      <c r="Y61" s="137">
        <v>0</v>
      </c>
      <c r="Z61" s="137">
        <v>0</v>
      </c>
      <c r="AA61" s="137">
        <v>0.35</v>
      </c>
      <c r="AB61" s="137">
        <v>0.35</v>
      </c>
      <c r="AC61" s="137">
        <v>0.35</v>
      </c>
      <c r="AD61" s="137">
        <v>0</v>
      </c>
      <c r="AE61" s="137">
        <v>0</v>
      </c>
      <c r="AF61" s="137">
        <v>0</v>
      </c>
      <c r="AG61" s="137">
        <v>0</v>
      </c>
      <c r="AH61" s="137">
        <v>0.35</v>
      </c>
      <c r="AI61" s="137">
        <v>0.35</v>
      </c>
      <c r="AJ61" s="137">
        <v>0.35</v>
      </c>
      <c r="AK61" s="137">
        <v>0.35</v>
      </c>
      <c r="AL61" s="137">
        <v>0.35</v>
      </c>
      <c r="AM61" s="137">
        <v>0</v>
      </c>
      <c r="AN61" s="137">
        <v>0</v>
      </c>
      <c r="AO61" s="137">
        <v>0.35</v>
      </c>
      <c r="AP61" s="137">
        <v>0.35</v>
      </c>
      <c r="AQ61" s="137">
        <v>0.35</v>
      </c>
      <c r="AR61" s="137">
        <v>0.35</v>
      </c>
      <c r="AS61" s="141">
        <v>0.35</v>
      </c>
      <c r="AW61" s="31">
        <f t="shared" si="1"/>
        <v>5.9499999999999984</v>
      </c>
      <c r="AX61" s="18">
        <v>86400</v>
      </c>
      <c r="AY61" s="33">
        <f t="shared" si="2"/>
        <v>514079.99999999988</v>
      </c>
    </row>
    <row r="62" spans="1:51" x14ac:dyDescent="0.25">
      <c r="A62" s="29"/>
      <c r="B62" s="37"/>
      <c r="C62" s="66" t="s">
        <v>42</v>
      </c>
      <c r="D62" s="66">
        <v>0.3</v>
      </c>
      <c r="E62" s="67">
        <v>5</v>
      </c>
      <c r="F62" s="68">
        <v>86400</v>
      </c>
      <c r="G62" s="69">
        <f t="shared" si="11"/>
        <v>129600</v>
      </c>
      <c r="H62" s="34">
        <v>820800</v>
      </c>
      <c r="I62" s="34">
        <f t="shared" si="0"/>
        <v>-691200</v>
      </c>
      <c r="J62" s="35"/>
      <c r="K62" s="36"/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137">
        <v>0</v>
      </c>
      <c r="Y62" s="137">
        <v>0</v>
      </c>
      <c r="Z62" s="137">
        <v>0</v>
      </c>
      <c r="AA62" s="137">
        <v>0</v>
      </c>
      <c r="AB62" s="137">
        <v>0</v>
      </c>
      <c r="AC62" s="137">
        <v>0</v>
      </c>
      <c r="AD62" s="137">
        <v>0</v>
      </c>
      <c r="AE62" s="137">
        <v>0</v>
      </c>
      <c r="AF62" s="137">
        <v>0</v>
      </c>
      <c r="AG62" s="137">
        <v>0</v>
      </c>
      <c r="AH62" s="137">
        <v>0</v>
      </c>
      <c r="AI62" s="137">
        <v>0</v>
      </c>
      <c r="AJ62" s="137">
        <v>0</v>
      </c>
      <c r="AK62" s="137">
        <v>0</v>
      </c>
      <c r="AL62" s="137">
        <v>0</v>
      </c>
      <c r="AM62" s="137">
        <v>0</v>
      </c>
      <c r="AN62" s="137">
        <v>0</v>
      </c>
      <c r="AO62" s="137">
        <v>0</v>
      </c>
      <c r="AP62" s="137">
        <v>0</v>
      </c>
      <c r="AQ62" s="137">
        <v>0</v>
      </c>
      <c r="AR62" s="137">
        <v>0</v>
      </c>
      <c r="AS62" s="141">
        <v>0</v>
      </c>
      <c r="AW62" s="31">
        <f t="shared" si="1"/>
        <v>0</v>
      </c>
      <c r="AX62" s="18">
        <v>86400</v>
      </c>
      <c r="AY62" s="33">
        <f t="shared" si="2"/>
        <v>0</v>
      </c>
    </row>
    <row r="63" spans="1:51" x14ac:dyDescent="0.25">
      <c r="A63" s="29"/>
      <c r="B63" s="37"/>
      <c r="C63" s="66" t="s">
        <v>43</v>
      </c>
      <c r="D63" s="66">
        <v>0.25</v>
      </c>
      <c r="E63" s="67">
        <v>64</v>
      </c>
      <c r="F63" s="68">
        <v>86400</v>
      </c>
      <c r="G63" s="69">
        <f t="shared" si="11"/>
        <v>1382400</v>
      </c>
      <c r="H63" s="34">
        <v>403200</v>
      </c>
      <c r="I63" s="34">
        <f t="shared" si="0"/>
        <v>979200</v>
      </c>
      <c r="J63" s="18"/>
      <c r="K63" s="36"/>
      <c r="O63" s="76">
        <v>0</v>
      </c>
      <c r="P63" s="76">
        <v>0.25</v>
      </c>
      <c r="Q63" s="76">
        <v>0.25</v>
      </c>
      <c r="R63" s="76">
        <v>0.25</v>
      </c>
      <c r="S63" s="76">
        <v>0.25</v>
      </c>
      <c r="T63" s="76">
        <v>0</v>
      </c>
      <c r="U63" s="76">
        <v>0</v>
      </c>
      <c r="V63" s="76">
        <v>0</v>
      </c>
      <c r="W63" s="76">
        <v>0</v>
      </c>
      <c r="X63" s="137">
        <v>0</v>
      </c>
      <c r="Y63" s="137">
        <v>0</v>
      </c>
      <c r="Z63" s="137">
        <v>0</v>
      </c>
      <c r="AA63" s="137">
        <v>0.25</v>
      </c>
      <c r="AB63" s="137">
        <v>0</v>
      </c>
      <c r="AC63" s="137">
        <v>0</v>
      </c>
      <c r="AD63" s="137">
        <v>0</v>
      </c>
      <c r="AE63" s="137">
        <v>0</v>
      </c>
      <c r="AF63" s="137">
        <v>0</v>
      </c>
      <c r="AG63" s="137">
        <v>0</v>
      </c>
      <c r="AH63" s="137">
        <v>0.25</v>
      </c>
      <c r="AI63" s="137">
        <v>0.25</v>
      </c>
      <c r="AJ63" s="137">
        <v>0.25</v>
      </c>
      <c r="AK63" s="137">
        <v>0.25</v>
      </c>
      <c r="AL63" s="137">
        <v>0.25</v>
      </c>
      <c r="AM63" s="137">
        <v>0</v>
      </c>
      <c r="AN63" s="137">
        <v>0</v>
      </c>
      <c r="AO63" s="137">
        <v>0.25</v>
      </c>
      <c r="AP63" s="137">
        <v>0.25</v>
      </c>
      <c r="AQ63" s="137">
        <v>0.25</v>
      </c>
      <c r="AR63" s="137">
        <v>0.25</v>
      </c>
      <c r="AS63" s="141">
        <v>0.25</v>
      </c>
      <c r="AW63" s="31">
        <f t="shared" si="1"/>
        <v>3.75</v>
      </c>
      <c r="AX63" s="18">
        <v>86400</v>
      </c>
      <c r="AY63" s="33">
        <f t="shared" si="2"/>
        <v>324000</v>
      </c>
    </row>
    <row r="64" spans="1:51" x14ac:dyDescent="0.25">
      <c r="A64" s="29"/>
      <c r="B64" s="37"/>
      <c r="C64" s="66" t="s">
        <v>44</v>
      </c>
      <c r="D64" s="66">
        <v>0.43</v>
      </c>
      <c r="E64" s="67">
        <v>86</v>
      </c>
      <c r="F64" s="68">
        <v>86400</v>
      </c>
      <c r="G64" s="69">
        <f t="shared" si="11"/>
        <v>3195071.9999999995</v>
      </c>
      <c r="H64" s="34">
        <v>1287936</v>
      </c>
      <c r="I64" s="34">
        <f t="shared" si="0"/>
        <v>1907135.9999999995</v>
      </c>
      <c r="J64" s="18"/>
      <c r="K64" s="36"/>
      <c r="O64" s="76">
        <v>0</v>
      </c>
      <c r="P64" s="76">
        <v>0</v>
      </c>
      <c r="Q64" s="76">
        <v>0.43</v>
      </c>
      <c r="R64" s="76">
        <v>0.43</v>
      </c>
      <c r="S64" s="76">
        <v>0.43</v>
      </c>
      <c r="T64" s="76">
        <v>0.43</v>
      </c>
      <c r="U64" s="76">
        <v>0.43</v>
      </c>
      <c r="V64" s="76">
        <v>0</v>
      </c>
      <c r="W64" s="76">
        <v>0</v>
      </c>
      <c r="X64" s="137">
        <v>0</v>
      </c>
      <c r="Y64" s="137">
        <v>0</v>
      </c>
      <c r="Z64" s="137">
        <v>0</v>
      </c>
      <c r="AA64" s="137">
        <v>0.43</v>
      </c>
      <c r="AB64" s="137">
        <v>0.43</v>
      </c>
      <c r="AC64" s="137">
        <v>0.43</v>
      </c>
      <c r="AD64" s="137">
        <v>0</v>
      </c>
      <c r="AE64" s="137">
        <v>0</v>
      </c>
      <c r="AF64" s="137">
        <v>0</v>
      </c>
      <c r="AG64" s="137">
        <v>0</v>
      </c>
      <c r="AH64" s="137">
        <v>0.43</v>
      </c>
      <c r="AI64" s="137">
        <v>0.43</v>
      </c>
      <c r="AJ64" s="137">
        <v>0.43</v>
      </c>
      <c r="AK64" s="137">
        <v>0.43</v>
      </c>
      <c r="AL64" s="137">
        <v>0.43</v>
      </c>
      <c r="AM64" s="137">
        <v>0.43</v>
      </c>
      <c r="AN64" s="137">
        <v>0.43</v>
      </c>
      <c r="AO64" s="137">
        <v>0.43</v>
      </c>
      <c r="AP64" s="137">
        <v>0.43</v>
      </c>
      <c r="AQ64" s="137">
        <v>0.43</v>
      </c>
      <c r="AR64" s="137">
        <v>0</v>
      </c>
      <c r="AS64" s="141">
        <v>0</v>
      </c>
      <c r="AW64" s="31">
        <f t="shared" si="1"/>
        <v>7.7399999999999984</v>
      </c>
      <c r="AX64" s="18">
        <v>86400</v>
      </c>
      <c r="AY64" s="33">
        <f t="shared" si="2"/>
        <v>668735.99999999988</v>
      </c>
    </row>
    <row r="65" spans="1:51" x14ac:dyDescent="0.25">
      <c r="A65" s="29"/>
      <c r="B65" s="37"/>
      <c r="C65" s="66" t="s">
        <v>45</v>
      </c>
      <c r="D65" s="66">
        <v>0.3</v>
      </c>
      <c r="E65" s="67">
        <v>31</v>
      </c>
      <c r="F65" s="68">
        <v>86400</v>
      </c>
      <c r="G65" s="69">
        <f t="shared" si="11"/>
        <v>803519.99999999988</v>
      </c>
      <c r="H65" s="34">
        <v>518400</v>
      </c>
      <c r="I65" s="34">
        <f t="shared" si="0"/>
        <v>285119.99999999988</v>
      </c>
      <c r="J65" s="18"/>
      <c r="K65" s="36"/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0.3</v>
      </c>
      <c r="U65" s="76">
        <v>0.3</v>
      </c>
      <c r="V65" s="76">
        <v>0.3</v>
      </c>
      <c r="W65" s="76">
        <v>0.3</v>
      </c>
      <c r="X65" s="76">
        <v>0.3</v>
      </c>
      <c r="Y65" s="76">
        <v>0.3</v>
      </c>
      <c r="Z65" s="76">
        <v>0.3</v>
      </c>
      <c r="AA65" s="137">
        <v>0</v>
      </c>
      <c r="AB65" s="137">
        <v>0</v>
      </c>
      <c r="AC65" s="137">
        <v>0</v>
      </c>
      <c r="AD65" s="137">
        <v>0</v>
      </c>
      <c r="AE65" s="137">
        <v>0</v>
      </c>
      <c r="AF65" s="137">
        <v>0</v>
      </c>
      <c r="AG65" s="137">
        <v>0</v>
      </c>
      <c r="AH65" s="137">
        <v>0.3</v>
      </c>
      <c r="AI65" s="137">
        <v>0</v>
      </c>
      <c r="AJ65" s="137">
        <v>0</v>
      </c>
      <c r="AK65" s="137">
        <v>0</v>
      </c>
      <c r="AL65" s="137">
        <v>0</v>
      </c>
      <c r="AM65" s="137">
        <v>0</v>
      </c>
      <c r="AN65" s="137">
        <v>0</v>
      </c>
      <c r="AO65" s="137">
        <v>0.3</v>
      </c>
      <c r="AP65" s="137">
        <v>0.3</v>
      </c>
      <c r="AQ65" s="137">
        <v>0.3</v>
      </c>
      <c r="AR65" s="137">
        <v>0.3</v>
      </c>
      <c r="AS65" s="141">
        <v>0.3</v>
      </c>
      <c r="AW65" s="31">
        <f t="shared" si="1"/>
        <v>3.899999999999999</v>
      </c>
      <c r="AX65" s="18">
        <v>86400</v>
      </c>
      <c r="AY65" s="33">
        <f t="shared" si="2"/>
        <v>336959.99999999994</v>
      </c>
    </row>
    <row r="66" spans="1:51" x14ac:dyDescent="0.25">
      <c r="A66" s="29"/>
      <c r="B66" s="37"/>
      <c r="C66" s="66" t="s">
        <v>46</v>
      </c>
      <c r="D66" s="66">
        <v>0.25</v>
      </c>
      <c r="E66" s="67">
        <v>23</v>
      </c>
      <c r="F66" s="68">
        <v>86400</v>
      </c>
      <c r="G66" s="69">
        <f t="shared" si="11"/>
        <v>496800</v>
      </c>
      <c r="H66" s="34">
        <v>468000</v>
      </c>
      <c r="I66" s="34">
        <f t="shared" si="0"/>
        <v>28800</v>
      </c>
      <c r="J66" s="18"/>
      <c r="K66" s="36"/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0.25</v>
      </c>
      <c r="U66" s="76">
        <v>0.25</v>
      </c>
      <c r="V66" s="76">
        <v>0.25</v>
      </c>
      <c r="W66" s="76">
        <v>0.25</v>
      </c>
      <c r="X66" s="76">
        <v>0.25</v>
      </c>
      <c r="Y66" s="76">
        <v>0.25</v>
      </c>
      <c r="Z66" s="76">
        <v>0.25</v>
      </c>
      <c r="AA66" s="137">
        <v>0</v>
      </c>
      <c r="AB66" s="137">
        <v>0</v>
      </c>
      <c r="AC66" s="137">
        <v>0</v>
      </c>
      <c r="AD66" s="137">
        <v>0</v>
      </c>
      <c r="AE66" s="137">
        <v>0</v>
      </c>
      <c r="AF66" s="137">
        <v>0</v>
      </c>
      <c r="AG66" s="137">
        <v>0</v>
      </c>
      <c r="AH66" s="137">
        <v>0</v>
      </c>
      <c r="AI66" s="137">
        <v>0</v>
      </c>
      <c r="AJ66" s="137">
        <v>0</v>
      </c>
      <c r="AK66" s="137">
        <v>0</v>
      </c>
      <c r="AL66" s="137">
        <v>0</v>
      </c>
      <c r="AM66" s="137">
        <v>0</v>
      </c>
      <c r="AN66" s="137">
        <v>0</v>
      </c>
      <c r="AO66" s="137">
        <v>0.25</v>
      </c>
      <c r="AP66" s="137">
        <v>0</v>
      </c>
      <c r="AQ66" s="137">
        <v>0</v>
      </c>
      <c r="AR66" s="137">
        <v>0</v>
      </c>
      <c r="AS66" s="141">
        <v>0</v>
      </c>
      <c r="AW66" s="31">
        <f t="shared" si="1"/>
        <v>2</v>
      </c>
      <c r="AX66" s="18">
        <v>86400</v>
      </c>
      <c r="AY66" s="33">
        <f t="shared" si="2"/>
        <v>172800</v>
      </c>
    </row>
    <row r="67" spans="1:51" x14ac:dyDescent="0.25">
      <c r="A67" s="29"/>
      <c r="B67" s="37"/>
      <c r="C67" s="66" t="s">
        <v>47</v>
      </c>
      <c r="D67" s="66">
        <v>0.2</v>
      </c>
      <c r="E67" s="67">
        <v>67</v>
      </c>
      <c r="F67" s="68">
        <v>86400</v>
      </c>
      <c r="G67" s="69">
        <f t="shared" si="11"/>
        <v>1157760</v>
      </c>
      <c r="H67" s="34">
        <v>558720.00000000012</v>
      </c>
      <c r="I67" s="34">
        <f t="shared" si="0"/>
        <v>599039.99999999988</v>
      </c>
      <c r="J67" s="18"/>
      <c r="K67" s="36"/>
      <c r="O67" s="76">
        <v>0.2</v>
      </c>
      <c r="P67" s="76">
        <v>0.2</v>
      </c>
      <c r="Q67" s="76">
        <v>0.2</v>
      </c>
      <c r="R67" s="76">
        <v>0.2</v>
      </c>
      <c r="S67" s="76">
        <v>0.2</v>
      </c>
      <c r="T67" s="76">
        <v>0.2</v>
      </c>
      <c r="U67" s="76">
        <v>0</v>
      </c>
      <c r="V67" s="76">
        <v>0</v>
      </c>
      <c r="W67" s="76">
        <v>0</v>
      </c>
      <c r="X67" s="137">
        <v>0</v>
      </c>
      <c r="Y67" s="137">
        <v>0</v>
      </c>
      <c r="Z67" s="137">
        <v>0</v>
      </c>
      <c r="AA67" s="137">
        <v>0.2</v>
      </c>
      <c r="AB67" s="137">
        <v>0.2</v>
      </c>
      <c r="AC67" s="137">
        <v>0</v>
      </c>
      <c r="AD67" s="137">
        <v>0</v>
      </c>
      <c r="AE67" s="137">
        <v>0</v>
      </c>
      <c r="AF67" s="137">
        <v>0</v>
      </c>
      <c r="AG67" s="137">
        <v>0</v>
      </c>
      <c r="AH67" s="137">
        <v>0.2</v>
      </c>
      <c r="AI67" s="137">
        <v>0.2</v>
      </c>
      <c r="AJ67" s="137">
        <v>0.2</v>
      </c>
      <c r="AK67" s="137">
        <v>0</v>
      </c>
      <c r="AL67" s="137">
        <v>0</v>
      </c>
      <c r="AM67" s="137">
        <v>0</v>
      </c>
      <c r="AN67" s="137">
        <v>0</v>
      </c>
      <c r="AO67" s="137">
        <v>0.2</v>
      </c>
      <c r="AP67" s="137">
        <v>0.2</v>
      </c>
      <c r="AQ67" s="137">
        <v>0.2</v>
      </c>
      <c r="AR67" s="137">
        <v>0.2</v>
      </c>
      <c r="AS67" s="141">
        <v>0.2</v>
      </c>
      <c r="AW67" s="31">
        <f t="shared" si="1"/>
        <v>3.2000000000000006</v>
      </c>
      <c r="AX67" s="18">
        <v>86400</v>
      </c>
      <c r="AY67" s="33">
        <f t="shared" si="2"/>
        <v>276480.00000000006</v>
      </c>
    </row>
    <row r="68" spans="1:51" x14ac:dyDescent="0.25">
      <c r="A68" s="29"/>
      <c r="B68" s="37"/>
      <c r="C68" s="66" t="s">
        <v>48</v>
      </c>
      <c r="D68" s="66">
        <v>0.41</v>
      </c>
      <c r="E68" s="67">
        <v>88</v>
      </c>
      <c r="F68" s="68">
        <v>86400</v>
      </c>
      <c r="G68" s="69">
        <f t="shared" si="11"/>
        <v>3117312</v>
      </c>
      <c r="H68" s="34">
        <v>732096</v>
      </c>
      <c r="I68" s="34">
        <f t="shared" si="0"/>
        <v>2385216</v>
      </c>
      <c r="J68" s="18"/>
      <c r="K68" s="36"/>
      <c r="O68" s="76">
        <v>0</v>
      </c>
      <c r="P68" s="76">
        <v>0.41</v>
      </c>
      <c r="Q68" s="76">
        <v>0.41</v>
      </c>
      <c r="R68" s="76">
        <v>0.41</v>
      </c>
      <c r="S68" s="76">
        <v>0.41</v>
      </c>
      <c r="T68" s="76">
        <v>0.41</v>
      </c>
      <c r="U68" s="76">
        <v>0.41</v>
      </c>
      <c r="V68" s="76">
        <v>0</v>
      </c>
      <c r="W68" s="76">
        <v>0</v>
      </c>
      <c r="X68" s="137">
        <v>0</v>
      </c>
      <c r="Y68" s="137">
        <v>0</v>
      </c>
      <c r="Z68" s="137">
        <v>0</v>
      </c>
      <c r="AA68" s="137">
        <v>0.41</v>
      </c>
      <c r="AB68" s="137">
        <v>0</v>
      </c>
      <c r="AC68" s="137">
        <v>0</v>
      </c>
      <c r="AD68" s="137">
        <v>0</v>
      </c>
      <c r="AE68" s="137">
        <v>0</v>
      </c>
      <c r="AF68" s="137">
        <v>0</v>
      </c>
      <c r="AG68" s="137">
        <v>0</v>
      </c>
      <c r="AH68" s="137">
        <v>0.41</v>
      </c>
      <c r="AI68" s="137">
        <v>0.41</v>
      </c>
      <c r="AJ68" s="137">
        <v>0.41</v>
      </c>
      <c r="AK68" s="137">
        <v>0</v>
      </c>
      <c r="AL68" s="137">
        <v>0</v>
      </c>
      <c r="AM68" s="137">
        <v>0</v>
      </c>
      <c r="AN68" s="137">
        <v>0</v>
      </c>
      <c r="AO68" s="137">
        <v>0.41</v>
      </c>
      <c r="AP68" s="137">
        <v>0.41</v>
      </c>
      <c r="AQ68" s="137">
        <v>0.41</v>
      </c>
      <c r="AR68" s="137">
        <v>0.41</v>
      </c>
      <c r="AS68" s="141">
        <v>0.41</v>
      </c>
      <c r="AW68" s="31">
        <f t="shared" si="1"/>
        <v>6.1500000000000012</v>
      </c>
      <c r="AX68" s="18">
        <v>86400</v>
      </c>
      <c r="AY68" s="33">
        <f t="shared" si="2"/>
        <v>531360.00000000012</v>
      </c>
    </row>
    <row r="69" spans="1:51" x14ac:dyDescent="0.25">
      <c r="A69" s="29"/>
      <c r="B69" s="37"/>
      <c r="C69" s="66" t="s">
        <v>49</v>
      </c>
      <c r="D69" s="66">
        <v>0.15</v>
      </c>
      <c r="E69" s="67">
        <v>58</v>
      </c>
      <c r="F69" s="68">
        <v>86400</v>
      </c>
      <c r="G69" s="69">
        <f t="shared" si="11"/>
        <v>751679.99999999988</v>
      </c>
      <c r="H69" s="34">
        <v>371520</v>
      </c>
      <c r="I69" s="34">
        <f t="shared" si="0"/>
        <v>380159.99999999988</v>
      </c>
      <c r="J69" s="18"/>
      <c r="K69" s="36"/>
      <c r="O69" s="76">
        <v>0.15</v>
      </c>
      <c r="P69" s="76">
        <v>0.15</v>
      </c>
      <c r="Q69" s="76">
        <v>0.15</v>
      </c>
      <c r="R69" s="76">
        <v>0.15</v>
      </c>
      <c r="S69" s="76">
        <v>0.15</v>
      </c>
      <c r="T69" s="76">
        <v>0.15</v>
      </c>
      <c r="U69" s="76">
        <v>0.15</v>
      </c>
      <c r="V69" s="76">
        <v>0.15</v>
      </c>
      <c r="W69" s="76">
        <v>0</v>
      </c>
      <c r="X69" s="137">
        <v>0</v>
      </c>
      <c r="Y69" s="137">
        <v>0</v>
      </c>
      <c r="Z69" s="137">
        <v>0</v>
      </c>
      <c r="AA69" s="137">
        <v>0</v>
      </c>
      <c r="AB69" s="137">
        <v>0</v>
      </c>
      <c r="AC69" s="137">
        <v>0</v>
      </c>
      <c r="AD69" s="137">
        <v>0</v>
      </c>
      <c r="AE69" s="137">
        <v>0</v>
      </c>
      <c r="AF69" s="137">
        <v>0</v>
      </c>
      <c r="AG69" s="137">
        <v>0</v>
      </c>
      <c r="AH69" s="137">
        <v>0.15</v>
      </c>
      <c r="AI69" s="137">
        <v>0.15</v>
      </c>
      <c r="AJ69" s="137">
        <v>0.15</v>
      </c>
      <c r="AK69" s="137">
        <v>0.15</v>
      </c>
      <c r="AL69" s="137">
        <v>0.15</v>
      </c>
      <c r="AM69" s="137">
        <v>0.15</v>
      </c>
      <c r="AN69" s="137">
        <v>0.15</v>
      </c>
      <c r="AO69" s="137">
        <v>0.15</v>
      </c>
      <c r="AP69" s="137">
        <v>0.15</v>
      </c>
      <c r="AQ69" s="137">
        <v>0.15</v>
      </c>
      <c r="AR69" s="137">
        <v>0.15</v>
      </c>
      <c r="AS69" s="141">
        <v>0.15</v>
      </c>
      <c r="AW69" s="31">
        <f t="shared" ref="AW69:AW132" si="12">SUM(O69:AS69)</f>
        <v>2.9999999999999991</v>
      </c>
      <c r="AX69" s="18">
        <v>86400</v>
      </c>
      <c r="AY69" s="33">
        <f t="shared" ref="AY69:AY132" si="13">AW69*AX69</f>
        <v>259199.99999999991</v>
      </c>
    </row>
    <row r="70" spans="1:51" x14ac:dyDescent="0.25">
      <c r="A70" s="29"/>
      <c r="B70" s="37"/>
      <c r="C70" s="66" t="s">
        <v>50</v>
      </c>
      <c r="D70" s="66">
        <v>0.25</v>
      </c>
      <c r="E70" s="67">
        <v>58</v>
      </c>
      <c r="F70" s="68">
        <v>86400</v>
      </c>
      <c r="G70" s="69">
        <f t="shared" si="11"/>
        <v>1252800</v>
      </c>
      <c r="H70" s="34">
        <v>619200</v>
      </c>
      <c r="I70" s="34">
        <f t="shared" si="0"/>
        <v>633600</v>
      </c>
      <c r="J70" s="18"/>
      <c r="K70" s="36"/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0.25</v>
      </c>
      <c r="U70" s="76">
        <v>0</v>
      </c>
      <c r="V70" s="76">
        <v>0</v>
      </c>
      <c r="W70" s="76">
        <v>0</v>
      </c>
      <c r="X70" s="137">
        <v>0</v>
      </c>
      <c r="Y70" s="137">
        <v>0</v>
      </c>
      <c r="Z70" s="137">
        <v>0</v>
      </c>
      <c r="AA70" s="137">
        <v>0</v>
      </c>
      <c r="AB70" s="137">
        <v>0</v>
      </c>
      <c r="AC70" s="137">
        <v>0</v>
      </c>
      <c r="AD70" s="137">
        <v>0</v>
      </c>
      <c r="AE70" s="137">
        <v>0</v>
      </c>
      <c r="AF70" s="137">
        <v>0</v>
      </c>
      <c r="AG70" s="137">
        <v>0</v>
      </c>
      <c r="AH70" s="137">
        <v>0</v>
      </c>
      <c r="AI70" s="137">
        <v>0</v>
      </c>
      <c r="AJ70" s="137">
        <v>0</v>
      </c>
      <c r="AK70" s="137">
        <v>0</v>
      </c>
      <c r="AL70" s="137">
        <v>0</v>
      </c>
      <c r="AM70" s="137">
        <v>0</v>
      </c>
      <c r="AN70" s="137">
        <v>0</v>
      </c>
      <c r="AO70" s="137">
        <v>0.25</v>
      </c>
      <c r="AP70" s="137">
        <v>0</v>
      </c>
      <c r="AQ70" s="137">
        <v>0</v>
      </c>
      <c r="AR70" s="137">
        <v>0</v>
      </c>
      <c r="AS70" s="141">
        <v>0</v>
      </c>
      <c r="AW70" s="31">
        <f t="shared" si="12"/>
        <v>0.5</v>
      </c>
      <c r="AX70" s="18">
        <v>86400</v>
      </c>
      <c r="AY70" s="33">
        <f t="shared" si="13"/>
        <v>43200</v>
      </c>
    </row>
    <row r="71" spans="1:51" x14ac:dyDescent="0.25">
      <c r="A71" s="29"/>
      <c r="B71" s="37"/>
      <c r="C71" s="66" t="s">
        <v>51</v>
      </c>
      <c r="D71" s="66">
        <v>0.15</v>
      </c>
      <c r="E71" s="67">
        <v>15</v>
      </c>
      <c r="F71" s="68">
        <v>86400</v>
      </c>
      <c r="G71" s="69">
        <f t="shared" si="11"/>
        <v>194400</v>
      </c>
      <c r="H71" s="34">
        <v>388800</v>
      </c>
      <c r="I71" s="34">
        <f t="shared" si="0"/>
        <v>-194400</v>
      </c>
      <c r="J71" s="35"/>
      <c r="K71" s="36"/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137">
        <v>0.15</v>
      </c>
      <c r="AB71" s="137">
        <v>0</v>
      </c>
      <c r="AC71" s="137">
        <v>0</v>
      </c>
      <c r="AD71" s="137">
        <v>0</v>
      </c>
      <c r="AE71" s="137">
        <v>0</v>
      </c>
      <c r="AF71" s="137">
        <v>0</v>
      </c>
      <c r="AG71" s="137">
        <v>0</v>
      </c>
      <c r="AH71" s="137">
        <v>0.15</v>
      </c>
      <c r="AI71" s="137">
        <v>0.15</v>
      </c>
      <c r="AJ71" s="137">
        <v>0.15</v>
      </c>
      <c r="AK71" s="137">
        <v>0.15</v>
      </c>
      <c r="AL71" s="137">
        <v>0</v>
      </c>
      <c r="AM71" s="137">
        <v>0</v>
      </c>
      <c r="AN71" s="137">
        <v>0</v>
      </c>
      <c r="AO71" s="137">
        <v>0</v>
      </c>
      <c r="AP71" s="137">
        <v>0</v>
      </c>
      <c r="AQ71" s="137">
        <v>0</v>
      </c>
      <c r="AR71" s="137">
        <v>0</v>
      </c>
      <c r="AS71" s="141">
        <v>0</v>
      </c>
      <c r="AW71" s="31">
        <f t="shared" si="12"/>
        <v>0.75</v>
      </c>
      <c r="AX71" s="18">
        <v>86400</v>
      </c>
      <c r="AY71" s="33">
        <f t="shared" si="13"/>
        <v>64800</v>
      </c>
    </row>
    <row r="72" spans="1:51" x14ac:dyDescent="0.25">
      <c r="A72" s="29"/>
      <c r="B72" s="37"/>
      <c r="C72" s="66" t="s">
        <v>52</v>
      </c>
      <c r="D72" s="66">
        <v>0.25</v>
      </c>
      <c r="E72" s="67">
        <v>64</v>
      </c>
      <c r="F72" s="68">
        <v>86400</v>
      </c>
      <c r="G72" s="69">
        <f t="shared" si="11"/>
        <v>1382400</v>
      </c>
      <c r="H72" s="34">
        <v>345600</v>
      </c>
      <c r="I72" s="34">
        <f t="shared" si="0"/>
        <v>1036800</v>
      </c>
      <c r="J72" s="18"/>
      <c r="K72" s="36"/>
      <c r="O72" s="76">
        <v>0.25</v>
      </c>
      <c r="P72" s="76">
        <v>0.25</v>
      </c>
      <c r="Q72" s="76">
        <v>0.25</v>
      </c>
      <c r="R72" s="76">
        <v>0.25</v>
      </c>
      <c r="S72" s="76">
        <v>0.25</v>
      </c>
      <c r="T72" s="76">
        <v>0</v>
      </c>
      <c r="U72" s="76">
        <v>0</v>
      </c>
      <c r="V72" s="76">
        <v>0</v>
      </c>
      <c r="W72" s="76">
        <v>0</v>
      </c>
      <c r="X72" s="137">
        <v>0</v>
      </c>
      <c r="Y72" s="137">
        <v>0</v>
      </c>
      <c r="Z72" s="137">
        <v>0</v>
      </c>
      <c r="AA72" s="137">
        <v>0</v>
      </c>
      <c r="AB72" s="137">
        <v>0</v>
      </c>
      <c r="AC72" s="137">
        <v>0</v>
      </c>
      <c r="AD72" s="137">
        <v>0</v>
      </c>
      <c r="AE72" s="137">
        <v>0</v>
      </c>
      <c r="AF72" s="137">
        <v>0</v>
      </c>
      <c r="AG72" s="137">
        <v>0</v>
      </c>
      <c r="AH72" s="137">
        <v>0.25</v>
      </c>
      <c r="AI72" s="137">
        <v>0.25</v>
      </c>
      <c r="AJ72" s="137">
        <v>0.25</v>
      </c>
      <c r="AK72" s="137">
        <v>0.25</v>
      </c>
      <c r="AL72" s="137">
        <v>0.25</v>
      </c>
      <c r="AM72" s="137">
        <v>0.25</v>
      </c>
      <c r="AN72" s="137">
        <v>0</v>
      </c>
      <c r="AO72" s="137">
        <v>0.25</v>
      </c>
      <c r="AP72" s="137">
        <v>0.25</v>
      </c>
      <c r="AQ72" s="137">
        <v>0.25</v>
      </c>
      <c r="AR72" s="137">
        <v>0.25</v>
      </c>
      <c r="AS72" s="141">
        <v>0.25</v>
      </c>
      <c r="AW72" s="31">
        <f t="shared" si="12"/>
        <v>4</v>
      </c>
      <c r="AX72" s="18">
        <v>86400</v>
      </c>
      <c r="AY72" s="33">
        <f t="shared" si="13"/>
        <v>345600</v>
      </c>
    </row>
    <row r="73" spans="1:51" x14ac:dyDescent="0.25">
      <c r="A73" s="29"/>
      <c r="B73" s="37"/>
      <c r="C73" s="66" t="s">
        <v>53</v>
      </c>
      <c r="D73" s="66">
        <v>0.25</v>
      </c>
      <c r="E73" s="67">
        <v>86</v>
      </c>
      <c r="F73" s="68">
        <v>86400</v>
      </c>
      <c r="G73" s="69">
        <f t="shared" si="11"/>
        <v>1857600</v>
      </c>
      <c r="H73" s="34">
        <v>475200</v>
      </c>
      <c r="I73" s="34">
        <f t="shared" si="0"/>
        <v>1382400</v>
      </c>
      <c r="J73" s="18"/>
      <c r="K73" s="36"/>
      <c r="O73" s="76">
        <v>0</v>
      </c>
      <c r="P73" s="76">
        <v>0</v>
      </c>
      <c r="Q73" s="76">
        <v>0</v>
      </c>
      <c r="R73" s="76">
        <v>0</v>
      </c>
      <c r="S73" s="76">
        <v>0.25</v>
      </c>
      <c r="T73" s="76">
        <v>0.25</v>
      </c>
      <c r="U73" s="76">
        <v>0.25</v>
      </c>
      <c r="V73" s="76">
        <v>0</v>
      </c>
      <c r="W73" s="76">
        <v>0</v>
      </c>
      <c r="X73" s="137">
        <v>0</v>
      </c>
      <c r="Y73" s="137">
        <v>0</v>
      </c>
      <c r="Z73" s="137">
        <v>0</v>
      </c>
      <c r="AA73" s="137">
        <v>0</v>
      </c>
      <c r="AB73" s="137">
        <v>0</v>
      </c>
      <c r="AC73" s="137">
        <v>0</v>
      </c>
      <c r="AD73" s="137">
        <v>0</v>
      </c>
      <c r="AE73" s="137">
        <v>0</v>
      </c>
      <c r="AF73" s="137">
        <v>0</v>
      </c>
      <c r="AG73" s="137">
        <v>0</v>
      </c>
      <c r="AH73" s="137">
        <v>0.25</v>
      </c>
      <c r="AI73" s="137">
        <v>0.25</v>
      </c>
      <c r="AJ73" s="137">
        <v>0.25</v>
      </c>
      <c r="AK73" s="137">
        <v>0.25</v>
      </c>
      <c r="AL73" s="137">
        <v>0.25</v>
      </c>
      <c r="AM73" s="137">
        <v>0</v>
      </c>
      <c r="AN73" s="137">
        <v>0</v>
      </c>
      <c r="AO73" s="137">
        <v>0.25</v>
      </c>
      <c r="AP73" s="137">
        <v>0.25</v>
      </c>
      <c r="AQ73" s="137">
        <v>0.25</v>
      </c>
      <c r="AR73" s="137">
        <v>0.25</v>
      </c>
      <c r="AS73" s="141">
        <v>0.25</v>
      </c>
      <c r="AW73" s="31">
        <f t="shared" si="12"/>
        <v>3.25</v>
      </c>
      <c r="AX73" s="18">
        <v>86400</v>
      </c>
      <c r="AY73" s="33">
        <f t="shared" si="13"/>
        <v>280800</v>
      </c>
    </row>
    <row r="74" spans="1:51" x14ac:dyDescent="0.25">
      <c r="A74" s="29"/>
      <c r="B74" s="37"/>
      <c r="C74" s="66" t="s">
        <v>54</v>
      </c>
      <c r="D74" s="66">
        <v>0.4</v>
      </c>
      <c r="E74" s="67">
        <v>44</v>
      </c>
      <c r="F74" s="68">
        <v>86400</v>
      </c>
      <c r="G74" s="69">
        <f t="shared" si="11"/>
        <v>1520640.0000000002</v>
      </c>
      <c r="H74" s="34">
        <v>875520</v>
      </c>
      <c r="I74" s="34">
        <f t="shared" si="0"/>
        <v>645120.00000000023</v>
      </c>
      <c r="J74" s="18"/>
      <c r="K74" s="36"/>
      <c r="O74" s="76">
        <v>0</v>
      </c>
      <c r="P74" s="76">
        <v>0</v>
      </c>
      <c r="Q74" s="76">
        <v>0.4</v>
      </c>
      <c r="R74" s="76">
        <v>0.4</v>
      </c>
      <c r="S74" s="76">
        <v>0.4</v>
      </c>
      <c r="T74" s="76">
        <v>0</v>
      </c>
      <c r="U74" s="76">
        <v>0</v>
      </c>
      <c r="V74" s="76">
        <v>0</v>
      </c>
      <c r="W74" s="76">
        <v>0</v>
      </c>
      <c r="X74" s="137">
        <v>0</v>
      </c>
      <c r="Y74" s="137">
        <v>0</v>
      </c>
      <c r="Z74" s="137">
        <v>0</v>
      </c>
      <c r="AA74" s="137">
        <v>0</v>
      </c>
      <c r="AB74" s="137">
        <v>0</v>
      </c>
      <c r="AC74" s="137">
        <v>0</v>
      </c>
      <c r="AD74" s="137">
        <v>0</v>
      </c>
      <c r="AE74" s="137">
        <v>0</v>
      </c>
      <c r="AF74" s="137">
        <v>0</v>
      </c>
      <c r="AG74" s="137">
        <v>0</v>
      </c>
      <c r="AH74" s="137">
        <v>0.4</v>
      </c>
      <c r="AI74" s="137">
        <v>0.4</v>
      </c>
      <c r="AJ74" s="137">
        <v>0.4</v>
      </c>
      <c r="AK74" s="137">
        <v>0.4</v>
      </c>
      <c r="AL74" s="137">
        <v>0.4</v>
      </c>
      <c r="AM74" s="137">
        <v>0.4</v>
      </c>
      <c r="AN74" s="137">
        <v>0.4</v>
      </c>
      <c r="AO74" s="137">
        <v>0.4</v>
      </c>
      <c r="AP74" s="137">
        <v>0.4</v>
      </c>
      <c r="AQ74" s="137">
        <v>0.4</v>
      </c>
      <c r="AR74" s="137">
        <v>0.4</v>
      </c>
      <c r="AS74" s="141">
        <v>0.4</v>
      </c>
      <c r="AW74" s="31">
        <f t="shared" si="12"/>
        <v>6.0000000000000009</v>
      </c>
      <c r="AX74" s="18">
        <v>86400</v>
      </c>
      <c r="AY74" s="33">
        <f t="shared" si="13"/>
        <v>518400.00000000006</v>
      </c>
    </row>
    <row r="75" spans="1:51" x14ac:dyDescent="0.25">
      <c r="A75" s="29"/>
      <c r="B75" s="37"/>
      <c r="C75" s="66" t="s">
        <v>55</v>
      </c>
      <c r="D75" s="66">
        <v>0.1</v>
      </c>
      <c r="E75" s="67">
        <v>8</v>
      </c>
      <c r="F75" s="68">
        <v>86400</v>
      </c>
      <c r="G75" s="69">
        <f t="shared" si="11"/>
        <v>69120</v>
      </c>
      <c r="H75" s="34">
        <v>40320.000000000007</v>
      </c>
      <c r="I75" s="34">
        <f t="shared" si="0"/>
        <v>28799.999999999993</v>
      </c>
      <c r="J75" s="18"/>
      <c r="K75" s="36"/>
      <c r="O75" s="76">
        <v>0</v>
      </c>
      <c r="P75" s="76">
        <v>0</v>
      </c>
      <c r="Q75" s="76">
        <v>0</v>
      </c>
      <c r="R75" s="76">
        <v>0</v>
      </c>
      <c r="S75" s="76">
        <v>0.1</v>
      </c>
      <c r="T75" s="76">
        <v>0</v>
      </c>
      <c r="U75" s="76">
        <v>0</v>
      </c>
      <c r="V75" s="76">
        <v>0</v>
      </c>
      <c r="W75" s="76">
        <v>0</v>
      </c>
      <c r="X75" s="137">
        <v>0</v>
      </c>
      <c r="Y75" s="137">
        <v>0</v>
      </c>
      <c r="Z75" s="137">
        <v>0</v>
      </c>
      <c r="AA75" s="137">
        <v>0.1</v>
      </c>
      <c r="AB75" s="137">
        <v>0</v>
      </c>
      <c r="AC75" s="137">
        <v>0</v>
      </c>
      <c r="AD75" s="137">
        <v>0</v>
      </c>
      <c r="AE75" s="137">
        <v>0</v>
      </c>
      <c r="AF75" s="137">
        <v>0</v>
      </c>
      <c r="AG75" s="137">
        <v>0</v>
      </c>
      <c r="AH75" s="137">
        <v>0.1</v>
      </c>
      <c r="AI75" s="137">
        <v>0</v>
      </c>
      <c r="AJ75" s="137">
        <v>0</v>
      </c>
      <c r="AK75" s="137">
        <v>0</v>
      </c>
      <c r="AL75" s="137">
        <v>0</v>
      </c>
      <c r="AM75" s="137">
        <v>0</v>
      </c>
      <c r="AN75" s="137">
        <v>0</v>
      </c>
      <c r="AO75" s="137">
        <v>0.1</v>
      </c>
      <c r="AP75" s="137">
        <v>0</v>
      </c>
      <c r="AQ75" s="137">
        <v>0</v>
      </c>
      <c r="AR75" s="137">
        <v>0</v>
      </c>
      <c r="AS75" s="141">
        <v>0</v>
      </c>
      <c r="AW75" s="31">
        <f t="shared" si="12"/>
        <v>0.4</v>
      </c>
      <c r="AX75" s="18">
        <v>86400</v>
      </c>
      <c r="AY75" s="33">
        <f t="shared" si="13"/>
        <v>34560</v>
      </c>
    </row>
    <row r="76" spans="1:51" x14ac:dyDescent="0.25">
      <c r="A76" s="29"/>
      <c r="B76" s="37"/>
      <c r="C76" s="66" t="s">
        <v>56</v>
      </c>
      <c r="D76" s="66">
        <v>0.25</v>
      </c>
      <c r="E76" s="67">
        <v>41</v>
      </c>
      <c r="F76" s="68">
        <v>86400</v>
      </c>
      <c r="G76" s="69">
        <f t="shared" si="11"/>
        <v>885600</v>
      </c>
      <c r="H76" s="34">
        <v>460800</v>
      </c>
      <c r="I76" s="34">
        <f t="shared" si="0"/>
        <v>424800</v>
      </c>
      <c r="J76" s="18"/>
      <c r="K76" s="36"/>
      <c r="O76" s="76">
        <v>0</v>
      </c>
      <c r="P76" s="76">
        <v>0</v>
      </c>
      <c r="Q76" s="76">
        <v>0.25</v>
      </c>
      <c r="R76" s="76">
        <v>0.25</v>
      </c>
      <c r="S76" s="76">
        <v>0.25</v>
      </c>
      <c r="T76" s="76">
        <v>0.25</v>
      </c>
      <c r="U76" s="76">
        <v>0.25</v>
      </c>
      <c r="V76" s="76">
        <v>0</v>
      </c>
      <c r="W76" s="76">
        <v>0</v>
      </c>
      <c r="X76" s="137">
        <v>0</v>
      </c>
      <c r="Y76" s="137">
        <v>0</v>
      </c>
      <c r="Z76" s="137">
        <v>0</v>
      </c>
      <c r="AA76" s="137">
        <v>0.25</v>
      </c>
      <c r="AB76" s="137">
        <v>0.25</v>
      </c>
      <c r="AC76" s="137">
        <v>0</v>
      </c>
      <c r="AD76" s="137">
        <v>0</v>
      </c>
      <c r="AE76" s="137">
        <v>0</v>
      </c>
      <c r="AF76" s="137">
        <v>0</v>
      </c>
      <c r="AG76" s="137">
        <v>0</v>
      </c>
      <c r="AH76" s="137">
        <v>0.25</v>
      </c>
      <c r="AI76" s="137">
        <v>0.25</v>
      </c>
      <c r="AJ76" s="137">
        <v>0.25</v>
      </c>
      <c r="AK76" s="137">
        <v>0.25</v>
      </c>
      <c r="AL76" s="137">
        <v>0</v>
      </c>
      <c r="AM76" s="137">
        <v>0</v>
      </c>
      <c r="AN76" s="137">
        <v>0</v>
      </c>
      <c r="AO76" s="137">
        <v>0.25</v>
      </c>
      <c r="AP76" s="137">
        <v>0.25</v>
      </c>
      <c r="AQ76" s="137">
        <v>0.25</v>
      </c>
      <c r="AR76" s="137">
        <v>0</v>
      </c>
      <c r="AS76" s="141">
        <v>0</v>
      </c>
      <c r="AW76" s="31">
        <f t="shared" si="12"/>
        <v>3.5</v>
      </c>
      <c r="AX76" s="18">
        <v>86400</v>
      </c>
      <c r="AY76" s="33">
        <f t="shared" si="13"/>
        <v>302400</v>
      </c>
    </row>
    <row r="77" spans="1:51" x14ac:dyDescent="0.25">
      <c r="A77" s="29"/>
      <c r="B77" s="37"/>
      <c r="C77" s="66" t="s">
        <v>57</v>
      </c>
      <c r="D77" s="66">
        <v>0.25</v>
      </c>
      <c r="E77" s="67">
        <v>49</v>
      </c>
      <c r="F77" s="68">
        <v>86400</v>
      </c>
      <c r="G77" s="69">
        <f t="shared" si="11"/>
        <v>1058400</v>
      </c>
      <c r="H77" s="34">
        <v>482400</v>
      </c>
      <c r="I77" s="34">
        <f t="shared" si="0"/>
        <v>576000</v>
      </c>
      <c r="J77" s="18"/>
      <c r="K77" s="36"/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0.25</v>
      </c>
      <c r="U77" s="76">
        <v>0</v>
      </c>
      <c r="V77" s="76">
        <v>0</v>
      </c>
      <c r="W77" s="76">
        <v>0</v>
      </c>
      <c r="X77" s="137">
        <v>0</v>
      </c>
      <c r="Y77" s="137">
        <v>0</v>
      </c>
      <c r="Z77" s="137">
        <v>0</v>
      </c>
      <c r="AA77" s="137">
        <v>0.25</v>
      </c>
      <c r="AB77" s="137">
        <v>0.25</v>
      </c>
      <c r="AC77" s="137">
        <v>0</v>
      </c>
      <c r="AD77" s="137">
        <v>0</v>
      </c>
      <c r="AE77" s="137">
        <v>0</v>
      </c>
      <c r="AF77" s="137">
        <v>0</v>
      </c>
      <c r="AG77" s="137">
        <v>0</v>
      </c>
      <c r="AH77" s="137">
        <v>0.25</v>
      </c>
      <c r="AI77" s="137">
        <v>0.25</v>
      </c>
      <c r="AJ77" s="137">
        <v>0.25</v>
      </c>
      <c r="AK77" s="137">
        <v>0.25</v>
      </c>
      <c r="AL77" s="137">
        <v>0.25</v>
      </c>
      <c r="AM77" s="137">
        <v>0.25</v>
      </c>
      <c r="AN77" s="137">
        <v>0.25</v>
      </c>
      <c r="AO77" s="137">
        <v>0.25</v>
      </c>
      <c r="AP77" s="137">
        <v>0.25</v>
      </c>
      <c r="AQ77" s="137">
        <v>0.25</v>
      </c>
      <c r="AR77" s="137">
        <v>0.25</v>
      </c>
      <c r="AS77" s="141">
        <v>0.25</v>
      </c>
      <c r="AW77" s="31">
        <f t="shared" si="12"/>
        <v>3.75</v>
      </c>
      <c r="AX77" s="18">
        <v>86400</v>
      </c>
      <c r="AY77" s="33">
        <f t="shared" si="13"/>
        <v>324000</v>
      </c>
    </row>
    <row r="78" spans="1:51" x14ac:dyDescent="0.25">
      <c r="A78" s="29"/>
      <c r="B78" s="37"/>
      <c r="C78" s="66" t="s">
        <v>58</v>
      </c>
      <c r="D78" s="66">
        <v>0.25</v>
      </c>
      <c r="E78" s="67">
        <v>42</v>
      </c>
      <c r="F78" s="68">
        <v>86400</v>
      </c>
      <c r="G78" s="69">
        <f t="shared" si="11"/>
        <v>907200</v>
      </c>
      <c r="H78" s="34">
        <v>439200</v>
      </c>
      <c r="I78" s="34">
        <f t="shared" si="0"/>
        <v>468000</v>
      </c>
      <c r="J78" s="18"/>
      <c r="K78" s="36"/>
      <c r="O78" s="76">
        <v>0.25</v>
      </c>
      <c r="P78" s="76">
        <v>0.25</v>
      </c>
      <c r="Q78" s="76">
        <v>0.25</v>
      </c>
      <c r="R78" s="76">
        <v>0.25</v>
      </c>
      <c r="S78" s="76">
        <v>0.25</v>
      </c>
      <c r="T78" s="76">
        <v>0.25</v>
      </c>
      <c r="U78" s="76">
        <v>0</v>
      </c>
      <c r="V78" s="76">
        <v>0</v>
      </c>
      <c r="W78" s="76">
        <v>0</v>
      </c>
      <c r="X78" s="137">
        <v>0</v>
      </c>
      <c r="Y78" s="137">
        <v>0</v>
      </c>
      <c r="Z78" s="137">
        <v>0</v>
      </c>
      <c r="AA78" s="137">
        <v>0.25</v>
      </c>
      <c r="AB78" s="137">
        <v>0.25</v>
      </c>
      <c r="AC78" s="137">
        <v>0.25</v>
      </c>
      <c r="AD78" s="137">
        <v>0</v>
      </c>
      <c r="AE78" s="137">
        <v>0</v>
      </c>
      <c r="AF78" s="137">
        <v>0</v>
      </c>
      <c r="AG78" s="137">
        <v>0</v>
      </c>
      <c r="AH78" s="137">
        <v>0.25</v>
      </c>
      <c r="AI78" s="137">
        <v>0.25</v>
      </c>
      <c r="AJ78" s="137">
        <v>0.25</v>
      </c>
      <c r="AK78" s="137">
        <v>0.25</v>
      </c>
      <c r="AL78" s="137">
        <v>0</v>
      </c>
      <c r="AM78" s="137">
        <v>0</v>
      </c>
      <c r="AN78" s="137">
        <v>0</v>
      </c>
      <c r="AO78" s="137">
        <v>0.25</v>
      </c>
      <c r="AP78" s="137">
        <v>0.25</v>
      </c>
      <c r="AQ78" s="137">
        <v>0.25</v>
      </c>
      <c r="AR78" s="137">
        <v>0</v>
      </c>
      <c r="AS78" s="141">
        <v>0</v>
      </c>
      <c r="AW78" s="31">
        <f t="shared" si="12"/>
        <v>4</v>
      </c>
      <c r="AX78" s="18">
        <v>86400</v>
      </c>
      <c r="AY78" s="33">
        <f t="shared" si="13"/>
        <v>345600</v>
      </c>
    </row>
    <row r="79" spans="1:51" x14ac:dyDescent="0.25">
      <c r="A79" s="29"/>
      <c r="B79" s="37"/>
      <c r="C79" s="66" t="s">
        <v>59</v>
      </c>
      <c r="D79" s="66">
        <v>0.1</v>
      </c>
      <c r="E79" s="67">
        <v>53</v>
      </c>
      <c r="F79" s="68">
        <v>86400</v>
      </c>
      <c r="G79" s="69">
        <f t="shared" si="11"/>
        <v>457920.00000000006</v>
      </c>
      <c r="H79" s="34">
        <v>167040.00000000003</v>
      </c>
      <c r="I79" s="34">
        <f t="shared" si="0"/>
        <v>290880</v>
      </c>
      <c r="J79" s="18"/>
      <c r="K79" s="36"/>
      <c r="O79" s="76">
        <v>0</v>
      </c>
      <c r="P79" s="76">
        <v>0</v>
      </c>
      <c r="Q79" s="76">
        <v>0</v>
      </c>
      <c r="R79" s="76">
        <v>0.1</v>
      </c>
      <c r="S79" s="76">
        <v>0.1</v>
      </c>
      <c r="T79" s="76">
        <v>0</v>
      </c>
      <c r="U79" s="76">
        <v>0</v>
      </c>
      <c r="V79" s="76">
        <v>0</v>
      </c>
      <c r="W79" s="76">
        <v>0</v>
      </c>
      <c r="X79" s="137">
        <v>0</v>
      </c>
      <c r="Y79" s="137">
        <v>0</v>
      </c>
      <c r="Z79" s="137">
        <v>0</v>
      </c>
      <c r="AA79" s="137">
        <v>0</v>
      </c>
      <c r="AB79" s="137">
        <v>0</v>
      </c>
      <c r="AC79" s="137">
        <v>0</v>
      </c>
      <c r="AD79" s="137">
        <v>0</v>
      </c>
      <c r="AE79" s="137">
        <v>0</v>
      </c>
      <c r="AF79" s="137">
        <v>0</v>
      </c>
      <c r="AG79" s="137">
        <v>0</v>
      </c>
      <c r="AH79" s="137">
        <v>0.1</v>
      </c>
      <c r="AI79" s="137">
        <v>0.1</v>
      </c>
      <c r="AJ79" s="137">
        <v>0.1</v>
      </c>
      <c r="AK79" s="137">
        <v>0.1</v>
      </c>
      <c r="AL79" s="137">
        <v>0.1</v>
      </c>
      <c r="AM79" s="137">
        <v>0.1</v>
      </c>
      <c r="AN79" s="137">
        <v>0</v>
      </c>
      <c r="AO79" s="137">
        <v>0.1</v>
      </c>
      <c r="AP79" s="137">
        <v>0.1</v>
      </c>
      <c r="AQ79" s="137">
        <v>0.1</v>
      </c>
      <c r="AR79" s="137">
        <v>0.1</v>
      </c>
      <c r="AS79" s="141">
        <v>0.1</v>
      </c>
      <c r="AW79" s="31">
        <f t="shared" si="12"/>
        <v>1.3</v>
      </c>
      <c r="AX79" s="18">
        <v>86400</v>
      </c>
      <c r="AY79" s="33">
        <f t="shared" si="13"/>
        <v>112320</v>
      </c>
    </row>
    <row r="80" spans="1:51" x14ac:dyDescent="0.25">
      <c r="A80" s="29"/>
      <c r="B80" s="37"/>
      <c r="C80" s="66" t="s">
        <v>60</v>
      </c>
      <c r="D80" s="66">
        <v>0.2</v>
      </c>
      <c r="E80" s="67">
        <v>46</v>
      </c>
      <c r="F80" s="68">
        <v>86400</v>
      </c>
      <c r="G80" s="69">
        <f t="shared" si="11"/>
        <v>794880.00000000012</v>
      </c>
      <c r="H80" s="34">
        <v>391680.00000000006</v>
      </c>
      <c r="I80" s="34">
        <f t="shared" si="0"/>
        <v>403200.00000000006</v>
      </c>
      <c r="J80" s="18"/>
      <c r="K80" s="36"/>
      <c r="O80" s="76">
        <v>0</v>
      </c>
      <c r="P80" s="76">
        <v>0</v>
      </c>
      <c r="Q80" s="76">
        <v>0</v>
      </c>
      <c r="R80" s="76">
        <v>0</v>
      </c>
      <c r="S80" s="76">
        <v>0</v>
      </c>
      <c r="T80" s="76">
        <v>0.2</v>
      </c>
      <c r="U80" s="76">
        <v>0</v>
      </c>
      <c r="V80" s="76">
        <v>0</v>
      </c>
      <c r="W80" s="76">
        <v>0</v>
      </c>
      <c r="X80" s="137">
        <v>0</v>
      </c>
      <c r="Y80" s="137">
        <v>0</v>
      </c>
      <c r="Z80" s="137">
        <v>0</v>
      </c>
      <c r="AA80" s="137">
        <v>0.2</v>
      </c>
      <c r="AB80" s="137">
        <v>0</v>
      </c>
      <c r="AC80" s="137">
        <v>0</v>
      </c>
      <c r="AD80" s="137">
        <v>0</v>
      </c>
      <c r="AE80" s="137">
        <v>0</v>
      </c>
      <c r="AF80" s="137">
        <v>0</v>
      </c>
      <c r="AG80" s="137">
        <v>0</v>
      </c>
      <c r="AH80" s="137">
        <v>0.2</v>
      </c>
      <c r="AI80" s="137">
        <v>0.2</v>
      </c>
      <c r="AJ80" s="137">
        <v>0</v>
      </c>
      <c r="AK80" s="137">
        <v>0</v>
      </c>
      <c r="AL80" s="137">
        <v>0</v>
      </c>
      <c r="AM80" s="137">
        <v>0</v>
      </c>
      <c r="AN80" s="137">
        <v>0</v>
      </c>
      <c r="AO80" s="137">
        <v>0.2</v>
      </c>
      <c r="AP80" s="137">
        <v>0.2</v>
      </c>
      <c r="AQ80" s="137">
        <v>0.2</v>
      </c>
      <c r="AR80" s="137">
        <v>0.2</v>
      </c>
      <c r="AS80" s="141">
        <v>0.2</v>
      </c>
      <c r="AW80" s="31">
        <f t="shared" si="12"/>
        <v>1.7999999999999998</v>
      </c>
      <c r="AX80" s="18">
        <v>86400</v>
      </c>
      <c r="AY80" s="33">
        <f t="shared" si="13"/>
        <v>155519.99999999997</v>
      </c>
    </row>
    <row r="81" spans="1:51" x14ac:dyDescent="0.25">
      <c r="A81" s="29"/>
      <c r="B81" s="37"/>
      <c r="C81" s="66" t="s">
        <v>61</v>
      </c>
      <c r="D81" s="66">
        <v>0.25</v>
      </c>
      <c r="E81" s="67">
        <v>32</v>
      </c>
      <c r="F81" s="68">
        <v>86400</v>
      </c>
      <c r="G81" s="69">
        <f t="shared" si="11"/>
        <v>691200</v>
      </c>
      <c r="H81" s="34">
        <v>511200</v>
      </c>
      <c r="I81" s="34">
        <f t="shared" si="0"/>
        <v>180000</v>
      </c>
      <c r="J81" s="18"/>
      <c r="K81" s="36"/>
      <c r="O81" s="76">
        <v>0</v>
      </c>
      <c r="P81" s="76">
        <v>0</v>
      </c>
      <c r="Q81" s="76">
        <v>0</v>
      </c>
      <c r="R81" s="76">
        <v>0</v>
      </c>
      <c r="S81" s="76">
        <v>0.25</v>
      </c>
      <c r="T81" s="76">
        <v>0</v>
      </c>
      <c r="U81" s="76">
        <v>0</v>
      </c>
      <c r="V81" s="76">
        <v>0</v>
      </c>
      <c r="W81" s="76">
        <v>0</v>
      </c>
      <c r="X81" s="137">
        <v>0</v>
      </c>
      <c r="Y81" s="137">
        <v>0</v>
      </c>
      <c r="Z81" s="137">
        <v>0</v>
      </c>
      <c r="AA81" s="137">
        <v>0.25</v>
      </c>
      <c r="AB81" s="137">
        <v>0</v>
      </c>
      <c r="AC81" s="137">
        <v>0</v>
      </c>
      <c r="AD81" s="137">
        <v>0</v>
      </c>
      <c r="AE81" s="137">
        <v>0</v>
      </c>
      <c r="AF81" s="137">
        <v>0</v>
      </c>
      <c r="AG81" s="137">
        <v>0</v>
      </c>
      <c r="AH81" s="137">
        <v>0.25</v>
      </c>
      <c r="AI81" s="137">
        <v>0.25</v>
      </c>
      <c r="AJ81" s="137">
        <v>0</v>
      </c>
      <c r="AK81" s="137">
        <v>0</v>
      </c>
      <c r="AL81" s="137">
        <v>0</v>
      </c>
      <c r="AM81" s="137">
        <v>0</v>
      </c>
      <c r="AN81" s="137">
        <v>0</v>
      </c>
      <c r="AO81" s="137">
        <v>0.25</v>
      </c>
      <c r="AP81" s="137">
        <v>0.25</v>
      </c>
      <c r="AQ81" s="137">
        <v>0.25</v>
      </c>
      <c r="AR81" s="137">
        <v>0</v>
      </c>
      <c r="AS81" s="141">
        <v>0</v>
      </c>
      <c r="AW81" s="31">
        <f t="shared" si="12"/>
        <v>1.75</v>
      </c>
      <c r="AX81" s="18">
        <v>86400</v>
      </c>
      <c r="AY81" s="33">
        <f t="shared" si="13"/>
        <v>151200</v>
      </c>
    </row>
    <row r="82" spans="1:51" x14ac:dyDescent="0.25">
      <c r="A82" s="29"/>
      <c r="B82" s="37"/>
      <c r="C82" s="66" t="s">
        <v>62</v>
      </c>
      <c r="D82" s="66">
        <v>0.15</v>
      </c>
      <c r="E82" s="67">
        <v>41</v>
      </c>
      <c r="F82" s="68">
        <v>86400</v>
      </c>
      <c r="G82" s="69">
        <f t="shared" si="11"/>
        <v>531360</v>
      </c>
      <c r="H82" s="34">
        <v>319680</v>
      </c>
      <c r="I82" s="34">
        <f t="shared" si="0"/>
        <v>211680</v>
      </c>
      <c r="J82" s="18"/>
      <c r="K82" s="36"/>
      <c r="O82" s="76">
        <v>0</v>
      </c>
      <c r="P82" s="76">
        <v>0</v>
      </c>
      <c r="Q82" s="76">
        <v>0</v>
      </c>
      <c r="R82" s="76">
        <v>0</v>
      </c>
      <c r="S82" s="76">
        <v>0.15</v>
      </c>
      <c r="T82" s="76">
        <v>0.15</v>
      </c>
      <c r="U82" s="76">
        <v>0.15</v>
      </c>
      <c r="V82" s="76">
        <v>0</v>
      </c>
      <c r="W82" s="76">
        <v>0</v>
      </c>
      <c r="X82" s="137">
        <v>0</v>
      </c>
      <c r="Y82" s="137">
        <v>0</v>
      </c>
      <c r="Z82" s="137">
        <v>0</v>
      </c>
      <c r="AA82" s="137">
        <v>0.15</v>
      </c>
      <c r="AB82" s="137">
        <v>0</v>
      </c>
      <c r="AC82" s="137">
        <v>0</v>
      </c>
      <c r="AD82" s="137">
        <v>0</v>
      </c>
      <c r="AE82" s="137">
        <v>0</v>
      </c>
      <c r="AF82" s="137">
        <v>0</v>
      </c>
      <c r="AG82" s="137">
        <v>0</v>
      </c>
      <c r="AH82" s="137">
        <v>0.15</v>
      </c>
      <c r="AI82" s="137">
        <v>0.15</v>
      </c>
      <c r="AJ82" s="137">
        <v>0.15</v>
      </c>
      <c r="AK82" s="137">
        <v>0.15</v>
      </c>
      <c r="AL82" s="137">
        <v>0</v>
      </c>
      <c r="AM82" s="137">
        <v>0</v>
      </c>
      <c r="AN82" s="137">
        <v>0</v>
      </c>
      <c r="AO82" s="137">
        <v>0.15</v>
      </c>
      <c r="AP82" s="137">
        <v>0.15</v>
      </c>
      <c r="AQ82" s="137">
        <v>0.15</v>
      </c>
      <c r="AR82" s="137">
        <v>0.15</v>
      </c>
      <c r="AS82" s="141">
        <v>0</v>
      </c>
      <c r="AW82" s="31">
        <f t="shared" si="12"/>
        <v>1.7999999999999996</v>
      </c>
      <c r="AX82" s="18">
        <v>86400</v>
      </c>
      <c r="AY82" s="33">
        <f t="shared" si="13"/>
        <v>155519.99999999997</v>
      </c>
    </row>
    <row r="83" spans="1:51" x14ac:dyDescent="0.25">
      <c r="A83" s="29"/>
      <c r="B83" s="37"/>
      <c r="C83" s="66" t="s">
        <v>63</v>
      </c>
      <c r="D83" s="66">
        <v>0.21</v>
      </c>
      <c r="E83" s="67">
        <v>25</v>
      </c>
      <c r="F83" s="68">
        <v>86400</v>
      </c>
      <c r="G83" s="69">
        <f t="shared" si="11"/>
        <v>453600</v>
      </c>
      <c r="H83" s="34">
        <v>332639.99999999994</v>
      </c>
      <c r="I83" s="34">
        <f t="shared" si="0"/>
        <v>120960.00000000006</v>
      </c>
      <c r="J83" s="18"/>
      <c r="K83" s="36"/>
      <c r="O83" s="76">
        <v>0</v>
      </c>
      <c r="P83" s="76">
        <v>0</v>
      </c>
      <c r="Q83" s="76">
        <v>0</v>
      </c>
      <c r="R83" s="76">
        <v>0</v>
      </c>
      <c r="S83" s="76">
        <v>0.21</v>
      </c>
      <c r="T83" s="76">
        <v>0</v>
      </c>
      <c r="U83" s="76">
        <v>0</v>
      </c>
      <c r="V83" s="76">
        <v>0</v>
      </c>
      <c r="W83" s="76">
        <v>0</v>
      </c>
      <c r="X83" s="137">
        <v>0</v>
      </c>
      <c r="Y83" s="137">
        <v>0</v>
      </c>
      <c r="Z83" s="137">
        <v>0</v>
      </c>
      <c r="AA83" s="137">
        <v>0</v>
      </c>
      <c r="AB83" s="137">
        <v>0</v>
      </c>
      <c r="AC83" s="137">
        <v>0</v>
      </c>
      <c r="AD83" s="137">
        <v>0</v>
      </c>
      <c r="AE83" s="137">
        <v>0</v>
      </c>
      <c r="AF83" s="137">
        <v>0</v>
      </c>
      <c r="AG83" s="137">
        <v>0</v>
      </c>
      <c r="AH83" s="137">
        <v>0.21</v>
      </c>
      <c r="AI83" s="137">
        <v>0.21</v>
      </c>
      <c r="AJ83" s="137">
        <v>0</v>
      </c>
      <c r="AK83" s="137">
        <v>0</v>
      </c>
      <c r="AL83" s="137">
        <v>0</v>
      </c>
      <c r="AM83" s="137">
        <v>0</v>
      </c>
      <c r="AN83" s="137">
        <v>0</v>
      </c>
      <c r="AO83" s="137">
        <v>0.21</v>
      </c>
      <c r="AP83" s="137">
        <v>0</v>
      </c>
      <c r="AQ83" s="137">
        <v>0</v>
      </c>
      <c r="AR83" s="137">
        <v>0</v>
      </c>
      <c r="AS83" s="141">
        <v>0</v>
      </c>
      <c r="AW83" s="31">
        <f t="shared" si="12"/>
        <v>0.84</v>
      </c>
      <c r="AX83" s="18">
        <v>86400</v>
      </c>
      <c r="AY83" s="33">
        <f t="shared" si="13"/>
        <v>72576</v>
      </c>
    </row>
    <row r="84" spans="1:51" x14ac:dyDescent="0.25">
      <c r="A84" s="29"/>
      <c r="B84" s="37"/>
      <c r="C84" s="66" t="s">
        <v>64</v>
      </c>
      <c r="D84" s="66">
        <v>0.15</v>
      </c>
      <c r="E84" s="67">
        <v>19</v>
      </c>
      <c r="F84" s="68">
        <v>86400</v>
      </c>
      <c r="G84" s="69">
        <f t="shared" si="11"/>
        <v>246240</v>
      </c>
      <c r="H84" s="34">
        <v>267839.99999999994</v>
      </c>
      <c r="I84" s="34">
        <f t="shared" si="0"/>
        <v>-21599.999999999942</v>
      </c>
      <c r="J84" s="35"/>
      <c r="K84" s="36"/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137">
        <v>0</v>
      </c>
      <c r="Y84" s="137">
        <v>0</v>
      </c>
      <c r="Z84" s="137">
        <v>0</v>
      </c>
      <c r="AA84" s="137">
        <v>0</v>
      </c>
      <c r="AB84" s="137">
        <v>0</v>
      </c>
      <c r="AC84" s="137">
        <v>0</v>
      </c>
      <c r="AD84" s="137">
        <v>0</v>
      </c>
      <c r="AE84" s="137">
        <v>0</v>
      </c>
      <c r="AF84" s="137">
        <v>0</v>
      </c>
      <c r="AG84" s="137">
        <v>0</v>
      </c>
      <c r="AH84" s="137">
        <v>0.15</v>
      </c>
      <c r="AI84" s="137">
        <v>0.15</v>
      </c>
      <c r="AJ84" s="137">
        <v>0</v>
      </c>
      <c r="AK84" s="137">
        <v>0</v>
      </c>
      <c r="AL84" s="137">
        <v>0</v>
      </c>
      <c r="AM84" s="137">
        <v>0</v>
      </c>
      <c r="AN84" s="137">
        <v>0</v>
      </c>
      <c r="AO84" s="137">
        <v>0.15</v>
      </c>
      <c r="AP84" s="137">
        <v>0.15</v>
      </c>
      <c r="AQ84" s="137">
        <v>0.15</v>
      </c>
      <c r="AR84" s="137">
        <v>0</v>
      </c>
      <c r="AS84" s="141">
        <v>0</v>
      </c>
      <c r="AW84" s="31">
        <f t="shared" si="12"/>
        <v>0.75</v>
      </c>
      <c r="AX84" s="18">
        <v>86400</v>
      </c>
      <c r="AY84" s="33">
        <f t="shared" si="13"/>
        <v>64800</v>
      </c>
    </row>
    <row r="85" spans="1:51" x14ac:dyDescent="0.25">
      <c r="A85" s="29"/>
      <c r="B85" s="37"/>
      <c r="C85" s="66" t="s">
        <v>65</v>
      </c>
      <c r="D85" s="66">
        <v>0.22</v>
      </c>
      <c r="E85" s="67">
        <v>6</v>
      </c>
      <c r="F85" s="68">
        <v>86400</v>
      </c>
      <c r="G85" s="69">
        <f t="shared" si="11"/>
        <v>114048</v>
      </c>
      <c r="H85" s="34">
        <v>272448.00000000006</v>
      </c>
      <c r="I85" s="34">
        <f t="shared" si="0"/>
        <v>-158400.00000000006</v>
      </c>
      <c r="J85" s="35"/>
      <c r="K85" s="36"/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37">
        <v>0</v>
      </c>
      <c r="Y85" s="137">
        <v>0</v>
      </c>
      <c r="Z85" s="137">
        <v>0</v>
      </c>
      <c r="AA85" s="137">
        <v>0</v>
      </c>
      <c r="AB85" s="137">
        <v>0</v>
      </c>
      <c r="AC85" s="137">
        <v>0</v>
      </c>
      <c r="AD85" s="137">
        <v>0</v>
      </c>
      <c r="AE85" s="137">
        <v>0</v>
      </c>
      <c r="AF85" s="137">
        <v>0</v>
      </c>
      <c r="AG85" s="137">
        <v>0</v>
      </c>
      <c r="AH85" s="137">
        <v>0</v>
      </c>
      <c r="AI85" s="137">
        <v>0</v>
      </c>
      <c r="AJ85" s="137">
        <v>0</v>
      </c>
      <c r="AK85" s="137">
        <v>0</v>
      </c>
      <c r="AL85" s="137">
        <v>0</v>
      </c>
      <c r="AM85" s="137">
        <v>0</v>
      </c>
      <c r="AN85" s="137">
        <v>0</v>
      </c>
      <c r="AO85" s="137">
        <v>0</v>
      </c>
      <c r="AP85" s="137">
        <v>0</v>
      </c>
      <c r="AQ85" s="137">
        <v>0</v>
      </c>
      <c r="AR85" s="137">
        <v>0</v>
      </c>
      <c r="AS85" s="141">
        <v>0</v>
      </c>
      <c r="AW85" s="31">
        <f t="shared" si="12"/>
        <v>0</v>
      </c>
      <c r="AX85" s="18">
        <v>86400</v>
      </c>
      <c r="AY85" s="33">
        <f t="shared" si="13"/>
        <v>0</v>
      </c>
    </row>
    <row r="86" spans="1:51" x14ac:dyDescent="0.25">
      <c r="A86" s="29"/>
      <c r="B86" s="37"/>
      <c r="C86" s="66" t="s">
        <v>66</v>
      </c>
      <c r="D86" s="66">
        <v>0.25</v>
      </c>
      <c r="E86" s="67">
        <v>26</v>
      </c>
      <c r="F86" s="68">
        <v>86400</v>
      </c>
      <c r="G86" s="69">
        <f t="shared" si="11"/>
        <v>561600</v>
      </c>
      <c r="H86" s="34">
        <v>446400</v>
      </c>
      <c r="I86" s="34">
        <f t="shared" si="0"/>
        <v>115200</v>
      </c>
      <c r="J86" s="18"/>
      <c r="K86" s="36"/>
      <c r="O86" s="76">
        <v>0</v>
      </c>
      <c r="P86" s="76">
        <v>0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137">
        <v>0</v>
      </c>
      <c r="Y86" s="137">
        <v>0</v>
      </c>
      <c r="Z86" s="137">
        <v>0</v>
      </c>
      <c r="AA86" s="137">
        <v>0</v>
      </c>
      <c r="AB86" s="137">
        <v>0</v>
      </c>
      <c r="AC86" s="137">
        <v>0</v>
      </c>
      <c r="AD86" s="137">
        <v>0</v>
      </c>
      <c r="AE86" s="137">
        <v>0</v>
      </c>
      <c r="AF86" s="137">
        <v>0</v>
      </c>
      <c r="AG86" s="137">
        <v>0</v>
      </c>
      <c r="AH86" s="137">
        <v>0.25</v>
      </c>
      <c r="AI86" s="137">
        <v>0.25</v>
      </c>
      <c r="AJ86" s="137">
        <v>0.25</v>
      </c>
      <c r="AK86" s="137">
        <v>0.25</v>
      </c>
      <c r="AL86" s="137">
        <v>0</v>
      </c>
      <c r="AM86" s="137">
        <v>0</v>
      </c>
      <c r="AN86" s="137">
        <v>0</v>
      </c>
      <c r="AO86" s="137">
        <v>0.25</v>
      </c>
      <c r="AP86" s="137">
        <v>0.25</v>
      </c>
      <c r="AQ86" s="137">
        <v>0</v>
      </c>
      <c r="AR86" s="137">
        <v>0</v>
      </c>
      <c r="AS86" s="141">
        <v>0</v>
      </c>
      <c r="AW86" s="31">
        <f t="shared" si="12"/>
        <v>1.5</v>
      </c>
      <c r="AX86" s="18">
        <v>86400</v>
      </c>
      <c r="AY86" s="33">
        <f t="shared" si="13"/>
        <v>129600</v>
      </c>
    </row>
    <row r="87" spans="1:51" x14ac:dyDescent="0.25">
      <c r="A87" s="29"/>
      <c r="B87" s="37"/>
      <c r="C87" s="66" t="s">
        <v>67</v>
      </c>
      <c r="D87" s="66">
        <v>0.25</v>
      </c>
      <c r="E87" s="67">
        <v>19</v>
      </c>
      <c r="F87" s="68">
        <v>86400</v>
      </c>
      <c r="G87" s="69">
        <f t="shared" si="11"/>
        <v>410400</v>
      </c>
      <c r="H87" s="34">
        <v>504000</v>
      </c>
      <c r="I87" s="34">
        <f t="shared" si="0"/>
        <v>-93600</v>
      </c>
      <c r="J87" s="35"/>
      <c r="K87" s="36"/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37">
        <v>0</v>
      </c>
      <c r="Y87" s="137">
        <v>0</v>
      </c>
      <c r="Z87" s="137">
        <v>0</v>
      </c>
      <c r="AA87" s="137">
        <v>0</v>
      </c>
      <c r="AB87" s="137">
        <v>0</v>
      </c>
      <c r="AC87" s="137">
        <v>0</v>
      </c>
      <c r="AD87" s="137">
        <v>0</v>
      </c>
      <c r="AE87" s="137">
        <v>0</v>
      </c>
      <c r="AF87" s="137">
        <v>0</v>
      </c>
      <c r="AG87" s="137">
        <v>0</v>
      </c>
      <c r="AH87" s="137">
        <v>0.25</v>
      </c>
      <c r="AI87" s="137">
        <v>0.25</v>
      </c>
      <c r="AJ87" s="137">
        <v>0</v>
      </c>
      <c r="AK87" s="137">
        <v>0</v>
      </c>
      <c r="AL87" s="137">
        <v>0</v>
      </c>
      <c r="AM87" s="137">
        <v>0</v>
      </c>
      <c r="AN87" s="137">
        <v>0</v>
      </c>
      <c r="AO87" s="137">
        <v>0.25</v>
      </c>
      <c r="AP87" s="137">
        <v>0.25</v>
      </c>
      <c r="AQ87" s="137">
        <v>0.25</v>
      </c>
      <c r="AR87" s="137">
        <v>0.25</v>
      </c>
      <c r="AS87" s="141">
        <v>0.25</v>
      </c>
      <c r="AW87" s="31">
        <f t="shared" si="12"/>
        <v>1.75</v>
      </c>
      <c r="AX87" s="18">
        <v>86400</v>
      </c>
      <c r="AY87" s="33">
        <f t="shared" si="13"/>
        <v>151200</v>
      </c>
    </row>
    <row r="88" spans="1:51" x14ac:dyDescent="0.25">
      <c r="A88" s="29"/>
      <c r="B88" s="37"/>
      <c r="C88" s="66" t="s">
        <v>68</v>
      </c>
      <c r="D88" s="66">
        <v>0.2</v>
      </c>
      <c r="E88" s="67">
        <v>8</v>
      </c>
      <c r="F88" s="68">
        <v>86400</v>
      </c>
      <c r="G88" s="69">
        <f t="shared" si="11"/>
        <v>138240</v>
      </c>
      <c r="H88" s="34">
        <v>357120</v>
      </c>
      <c r="I88" s="34">
        <f t="shared" si="0"/>
        <v>-218880</v>
      </c>
      <c r="J88" s="35"/>
      <c r="K88" s="36"/>
      <c r="O88" s="76">
        <v>0</v>
      </c>
      <c r="P88" s="76">
        <v>0</v>
      </c>
      <c r="Q88" s="76">
        <v>0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6">
        <v>0</v>
      </c>
      <c r="X88" s="137">
        <v>0</v>
      </c>
      <c r="Y88" s="137">
        <v>0</v>
      </c>
      <c r="Z88" s="137">
        <v>0</v>
      </c>
      <c r="AA88" s="137">
        <v>0</v>
      </c>
      <c r="AB88" s="137">
        <v>0</v>
      </c>
      <c r="AC88" s="137">
        <v>0</v>
      </c>
      <c r="AD88" s="137">
        <v>0</v>
      </c>
      <c r="AE88" s="137">
        <v>0</v>
      </c>
      <c r="AF88" s="137">
        <v>0</v>
      </c>
      <c r="AG88" s="137">
        <v>0</v>
      </c>
      <c r="AH88" s="137">
        <v>0.2</v>
      </c>
      <c r="AI88" s="137">
        <v>0</v>
      </c>
      <c r="AJ88" s="137">
        <v>0</v>
      </c>
      <c r="AK88" s="137">
        <v>0</v>
      </c>
      <c r="AL88" s="137">
        <v>0</v>
      </c>
      <c r="AM88" s="137">
        <v>0</v>
      </c>
      <c r="AN88" s="137">
        <v>0</v>
      </c>
      <c r="AO88" s="137">
        <v>0.2</v>
      </c>
      <c r="AP88" s="137">
        <v>0.2</v>
      </c>
      <c r="AQ88" s="137">
        <v>0.2</v>
      </c>
      <c r="AR88" s="137">
        <v>0.2</v>
      </c>
      <c r="AS88" s="141">
        <v>0.2</v>
      </c>
      <c r="AW88" s="31">
        <f t="shared" si="12"/>
        <v>1.2</v>
      </c>
      <c r="AX88" s="18">
        <v>86400</v>
      </c>
      <c r="AY88" s="33">
        <f t="shared" si="13"/>
        <v>103680</v>
      </c>
    </row>
    <row r="89" spans="1:51" x14ac:dyDescent="0.25">
      <c r="A89" s="29"/>
      <c r="B89" s="37"/>
      <c r="C89" s="419" t="s">
        <v>69</v>
      </c>
      <c r="D89" s="66">
        <v>0.25</v>
      </c>
      <c r="E89" s="67">
        <v>40</v>
      </c>
      <c r="F89" s="68">
        <v>86400</v>
      </c>
      <c r="G89" s="69">
        <f t="shared" si="11"/>
        <v>864000</v>
      </c>
      <c r="H89" s="34">
        <v>417600</v>
      </c>
      <c r="I89" s="34">
        <f t="shared" si="0"/>
        <v>446400</v>
      </c>
      <c r="J89" s="18"/>
      <c r="K89" s="36"/>
      <c r="O89" s="76">
        <v>0</v>
      </c>
      <c r="P89" s="76">
        <v>0.25</v>
      </c>
      <c r="Q89" s="76">
        <v>0.25</v>
      </c>
      <c r="R89" s="76">
        <v>0.25</v>
      </c>
      <c r="S89" s="76">
        <v>0.25</v>
      </c>
      <c r="T89" s="76">
        <v>0.25</v>
      </c>
      <c r="U89" s="76">
        <v>0.25</v>
      </c>
      <c r="V89" s="76">
        <v>0</v>
      </c>
      <c r="W89" s="76">
        <v>0</v>
      </c>
      <c r="X89" s="137">
        <v>0</v>
      </c>
      <c r="Y89" s="137">
        <v>0</v>
      </c>
      <c r="Z89" s="137">
        <v>0</v>
      </c>
      <c r="AA89" s="137">
        <v>0.25</v>
      </c>
      <c r="AB89" s="137">
        <v>0.25</v>
      </c>
      <c r="AC89" s="137">
        <v>0.25</v>
      </c>
      <c r="AD89" s="137">
        <v>0</v>
      </c>
      <c r="AE89" s="137">
        <v>0</v>
      </c>
      <c r="AF89" s="137">
        <v>0</v>
      </c>
      <c r="AG89" s="137">
        <v>0</v>
      </c>
      <c r="AH89" s="137">
        <v>0.25</v>
      </c>
      <c r="AI89" s="137">
        <v>0.25</v>
      </c>
      <c r="AJ89" s="137">
        <v>0</v>
      </c>
      <c r="AK89" s="137">
        <v>0</v>
      </c>
      <c r="AL89" s="137">
        <v>0</v>
      </c>
      <c r="AM89" s="137">
        <v>0</v>
      </c>
      <c r="AN89" s="137">
        <v>0</v>
      </c>
      <c r="AO89" s="137">
        <v>0</v>
      </c>
      <c r="AP89" s="137">
        <v>0</v>
      </c>
      <c r="AQ89" s="137">
        <v>0</v>
      </c>
      <c r="AR89" s="137">
        <v>0</v>
      </c>
      <c r="AS89" s="141">
        <v>0</v>
      </c>
      <c r="AW89" s="31">
        <f t="shared" si="12"/>
        <v>2.75</v>
      </c>
      <c r="AX89" s="18">
        <v>86400</v>
      </c>
      <c r="AY89" s="33">
        <f t="shared" si="13"/>
        <v>237600</v>
      </c>
    </row>
    <row r="90" spans="1:51" x14ac:dyDescent="0.25">
      <c r="A90" s="29"/>
      <c r="B90" s="30"/>
      <c r="C90" s="66" t="s">
        <v>70</v>
      </c>
      <c r="D90" s="66">
        <v>0.15</v>
      </c>
      <c r="E90" s="67">
        <v>26</v>
      </c>
      <c r="F90" s="68">
        <v>86400</v>
      </c>
      <c r="G90" s="69">
        <f t="shared" si="11"/>
        <v>336960</v>
      </c>
      <c r="H90" s="34">
        <v>90720</v>
      </c>
      <c r="I90" s="34">
        <f t="shared" si="0"/>
        <v>246240</v>
      </c>
      <c r="J90" s="18"/>
      <c r="K90" s="36"/>
      <c r="O90" s="76">
        <v>0.06</v>
      </c>
      <c r="P90" s="76">
        <v>0.06</v>
      </c>
      <c r="Q90" s="76">
        <v>0.06</v>
      </c>
      <c r="R90" s="76">
        <v>0.06</v>
      </c>
      <c r="S90" s="76">
        <v>0.06</v>
      </c>
      <c r="T90" s="76">
        <v>0.05</v>
      </c>
      <c r="U90" s="76">
        <v>0.05</v>
      </c>
      <c r="V90" s="76">
        <v>0.05</v>
      </c>
      <c r="W90" s="76">
        <v>0.05</v>
      </c>
      <c r="X90" s="76">
        <v>0.05</v>
      </c>
      <c r="Y90" s="76">
        <v>0.05</v>
      </c>
      <c r="Z90" s="76">
        <v>0.05</v>
      </c>
      <c r="AA90" s="137">
        <v>7.0000000000000007E-2</v>
      </c>
      <c r="AB90" s="137">
        <v>7.0000000000000007E-2</v>
      </c>
      <c r="AC90" s="137">
        <v>7.0000000000000007E-2</v>
      </c>
      <c r="AD90" s="137">
        <v>7.0000000000000007E-2</v>
      </c>
      <c r="AE90" s="137">
        <v>7.0000000000000007E-2</v>
      </c>
      <c r="AF90" s="137">
        <v>7.0000000000000007E-2</v>
      </c>
      <c r="AG90" s="137">
        <v>7.0000000000000007E-2</v>
      </c>
      <c r="AH90" s="137">
        <v>0.08</v>
      </c>
      <c r="AI90" s="137">
        <v>0.08</v>
      </c>
      <c r="AJ90" s="137">
        <v>0.08</v>
      </c>
      <c r="AK90" s="137">
        <v>0.08</v>
      </c>
      <c r="AL90" s="137">
        <v>0.08</v>
      </c>
      <c r="AM90" s="137">
        <v>0.08</v>
      </c>
      <c r="AN90" s="137">
        <v>0.08</v>
      </c>
      <c r="AO90" s="137">
        <v>0.1</v>
      </c>
      <c r="AP90" s="137">
        <v>0.1</v>
      </c>
      <c r="AQ90" s="137">
        <v>0.1</v>
      </c>
      <c r="AR90" s="137">
        <v>0.1</v>
      </c>
      <c r="AS90" s="141">
        <v>0.1</v>
      </c>
      <c r="AW90" s="31">
        <f t="shared" si="12"/>
        <v>2.2000000000000011</v>
      </c>
      <c r="AX90" s="18">
        <v>86400</v>
      </c>
      <c r="AY90" s="33">
        <f t="shared" si="13"/>
        <v>190080.00000000009</v>
      </c>
    </row>
    <row r="91" spans="1:51" x14ac:dyDescent="0.25">
      <c r="A91" s="29"/>
      <c r="B91" s="30"/>
      <c r="C91" s="66" t="s">
        <v>71</v>
      </c>
      <c r="D91" s="66">
        <v>0.14000000000000001</v>
      </c>
      <c r="E91" s="67">
        <v>8</v>
      </c>
      <c r="F91" s="68">
        <v>86400</v>
      </c>
      <c r="G91" s="69">
        <f t="shared" si="11"/>
        <v>96768.000000000015</v>
      </c>
      <c r="H91" s="34">
        <v>120960</v>
      </c>
      <c r="I91" s="34">
        <f t="shared" si="0"/>
        <v>-24191.999999999985</v>
      </c>
      <c r="J91" s="35"/>
      <c r="K91" s="36"/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6">
        <v>0</v>
      </c>
      <c r="X91" s="137">
        <v>0</v>
      </c>
      <c r="Y91" s="137">
        <v>0</v>
      </c>
      <c r="Z91" s="137">
        <v>0</v>
      </c>
      <c r="AA91" s="137">
        <v>0</v>
      </c>
      <c r="AB91" s="137">
        <v>0</v>
      </c>
      <c r="AC91" s="137">
        <v>0</v>
      </c>
      <c r="AD91" s="137">
        <v>0</v>
      </c>
      <c r="AE91" s="137">
        <v>0</v>
      </c>
      <c r="AF91" s="137">
        <v>0</v>
      </c>
      <c r="AG91" s="137">
        <v>0</v>
      </c>
      <c r="AH91" s="137">
        <v>0</v>
      </c>
      <c r="AI91" s="137">
        <v>0</v>
      </c>
      <c r="AJ91" s="137">
        <v>0</v>
      </c>
      <c r="AK91" s="137">
        <v>0</v>
      </c>
      <c r="AL91" s="137">
        <v>0</v>
      </c>
      <c r="AM91" s="137">
        <v>0</v>
      </c>
      <c r="AN91" s="137">
        <v>0</v>
      </c>
      <c r="AO91" s="137">
        <v>0</v>
      </c>
      <c r="AP91" s="137">
        <v>0</v>
      </c>
      <c r="AQ91" s="137">
        <v>0</v>
      </c>
      <c r="AR91" s="137">
        <v>0</v>
      </c>
      <c r="AS91" s="141">
        <v>0</v>
      </c>
      <c r="AW91" s="31">
        <f t="shared" si="12"/>
        <v>0</v>
      </c>
      <c r="AX91" s="18">
        <v>86400</v>
      </c>
      <c r="AY91" s="33">
        <f t="shared" si="13"/>
        <v>0</v>
      </c>
    </row>
    <row r="92" spans="1:51" x14ac:dyDescent="0.25">
      <c r="A92" s="29"/>
      <c r="B92" s="37"/>
      <c r="C92" s="66" t="s">
        <v>72</v>
      </c>
      <c r="D92" s="66">
        <v>0.1</v>
      </c>
      <c r="E92" s="67">
        <v>89</v>
      </c>
      <c r="F92" s="68">
        <v>86400</v>
      </c>
      <c r="G92" s="69">
        <f t="shared" si="11"/>
        <v>768960</v>
      </c>
      <c r="H92" s="34">
        <v>296640.00000000006</v>
      </c>
      <c r="I92" s="34">
        <f t="shared" si="0"/>
        <v>472319.99999999994</v>
      </c>
      <c r="J92" s="18"/>
      <c r="K92" s="36"/>
      <c r="O92" s="76">
        <v>0.18</v>
      </c>
      <c r="P92" s="76">
        <v>0.18</v>
      </c>
      <c r="Q92" s="76">
        <v>0.18</v>
      </c>
      <c r="R92" s="76">
        <v>0.18</v>
      </c>
      <c r="S92" s="76">
        <v>0.18</v>
      </c>
      <c r="T92" s="76">
        <v>0.22</v>
      </c>
      <c r="U92" s="76">
        <v>0.22</v>
      </c>
      <c r="V92" s="76">
        <v>0.22</v>
      </c>
      <c r="W92" s="76">
        <v>0.22</v>
      </c>
      <c r="X92" s="76">
        <v>0.22</v>
      </c>
      <c r="Y92" s="76">
        <v>0.22</v>
      </c>
      <c r="Z92" s="76">
        <v>0.22</v>
      </c>
      <c r="AA92" s="137">
        <v>0.2</v>
      </c>
      <c r="AB92" s="137">
        <v>0.2</v>
      </c>
      <c r="AC92" s="137">
        <v>0.2</v>
      </c>
      <c r="AD92" s="137">
        <v>0.2</v>
      </c>
      <c r="AE92" s="137">
        <v>0.2</v>
      </c>
      <c r="AF92" s="137">
        <v>0.2</v>
      </c>
      <c r="AG92" s="137">
        <v>0.2</v>
      </c>
      <c r="AH92" s="137">
        <v>0.15</v>
      </c>
      <c r="AI92" s="137">
        <v>0.15</v>
      </c>
      <c r="AJ92" s="137">
        <v>0.15</v>
      </c>
      <c r="AK92" s="137">
        <v>0.15</v>
      </c>
      <c r="AL92" s="137">
        <v>0.15</v>
      </c>
      <c r="AM92" s="137">
        <v>0.15</v>
      </c>
      <c r="AN92" s="137">
        <v>0.15</v>
      </c>
      <c r="AO92" s="137">
        <v>0.15</v>
      </c>
      <c r="AP92" s="137">
        <v>0.15</v>
      </c>
      <c r="AQ92" s="137">
        <v>0.15</v>
      </c>
      <c r="AR92" s="137">
        <v>0.15</v>
      </c>
      <c r="AS92" s="141">
        <v>0.15</v>
      </c>
      <c r="AW92" s="31">
        <f t="shared" si="12"/>
        <v>5.640000000000005</v>
      </c>
      <c r="AX92" s="18">
        <v>86400</v>
      </c>
      <c r="AY92" s="33">
        <f t="shared" si="13"/>
        <v>487296.00000000041</v>
      </c>
    </row>
    <row r="93" spans="1:51" x14ac:dyDescent="0.25">
      <c r="A93" s="29"/>
      <c r="B93" s="37"/>
      <c r="C93" s="18"/>
      <c r="D93" s="31"/>
      <c r="E93" s="18"/>
      <c r="F93" s="18"/>
      <c r="G93" s="70">
        <f>SUM(G57:G92)+G13+G14+G16+G17+G24+G25</f>
        <v>40507776</v>
      </c>
      <c r="H93" s="34"/>
      <c r="I93" s="34"/>
      <c r="J93" s="18"/>
      <c r="K93" s="36"/>
      <c r="L93" s="71">
        <v>43252</v>
      </c>
      <c r="M93" s="71">
        <v>43262</v>
      </c>
      <c r="N93" s="71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41"/>
      <c r="AW93" s="31"/>
    </row>
    <row r="94" spans="1:51" x14ac:dyDescent="0.25">
      <c r="A94" s="29"/>
      <c r="B94" s="37"/>
      <c r="C94" s="420" t="s">
        <v>73</v>
      </c>
      <c r="D94" s="73"/>
      <c r="E94" s="74">
        <v>89</v>
      </c>
      <c r="F94" s="72">
        <v>86400</v>
      </c>
      <c r="G94" s="75">
        <f>D94*E94*F94</f>
        <v>0</v>
      </c>
      <c r="H94" s="34">
        <v>0</v>
      </c>
      <c r="I94" s="34">
        <f t="shared" si="0"/>
        <v>0</v>
      </c>
      <c r="J94" s="18"/>
      <c r="K94" s="36"/>
      <c r="L94" s="76">
        <v>0</v>
      </c>
      <c r="M94" s="76">
        <v>0</v>
      </c>
      <c r="N94" s="76"/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  <c r="Y94" s="76">
        <v>0</v>
      </c>
      <c r="Z94" s="76">
        <v>0</v>
      </c>
      <c r="AA94" s="76">
        <v>0</v>
      </c>
      <c r="AB94" s="76">
        <v>0</v>
      </c>
      <c r="AC94" s="76">
        <v>0</v>
      </c>
      <c r="AD94" s="76">
        <v>0</v>
      </c>
      <c r="AE94" s="76">
        <v>0</v>
      </c>
      <c r="AF94" s="76">
        <v>0</v>
      </c>
      <c r="AG94" s="76">
        <v>0</v>
      </c>
      <c r="AH94" s="76">
        <v>0</v>
      </c>
      <c r="AI94" s="76">
        <v>0</v>
      </c>
      <c r="AJ94" s="76">
        <v>0</v>
      </c>
      <c r="AK94" s="76">
        <v>0</v>
      </c>
      <c r="AL94" s="76">
        <v>0</v>
      </c>
      <c r="AM94" s="76">
        <v>0</v>
      </c>
      <c r="AN94" s="76">
        <v>0</v>
      </c>
      <c r="AO94" s="137">
        <v>0</v>
      </c>
      <c r="AP94" s="137">
        <v>0</v>
      </c>
      <c r="AQ94" s="137">
        <v>0</v>
      </c>
      <c r="AR94" s="137">
        <v>0</v>
      </c>
      <c r="AS94" s="141">
        <v>0</v>
      </c>
      <c r="AW94" s="31">
        <f t="shared" si="12"/>
        <v>0</v>
      </c>
      <c r="AX94" s="18">
        <v>86400</v>
      </c>
      <c r="AY94" s="33">
        <f t="shared" si="13"/>
        <v>0</v>
      </c>
    </row>
    <row r="95" spans="1:51" x14ac:dyDescent="0.25">
      <c r="A95" s="29"/>
      <c r="B95" s="37"/>
      <c r="C95" s="420" t="s">
        <v>74</v>
      </c>
      <c r="D95" s="73"/>
      <c r="E95" s="74">
        <v>89</v>
      </c>
      <c r="F95" s="72">
        <v>86400</v>
      </c>
      <c r="G95" s="75">
        <f t="shared" ref="G95:G148" si="14">D95*E95*F95</f>
        <v>0</v>
      </c>
      <c r="H95" s="34">
        <v>0</v>
      </c>
      <c r="I95" s="34">
        <f t="shared" ref="I95:I156" si="15">G95-H95</f>
        <v>0</v>
      </c>
      <c r="J95" s="18"/>
      <c r="K95" s="36"/>
      <c r="L95" s="76">
        <v>0</v>
      </c>
      <c r="M95" s="76">
        <v>0</v>
      </c>
      <c r="N95" s="76"/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0</v>
      </c>
      <c r="AC95" s="76">
        <v>0</v>
      </c>
      <c r="AD95" s="76">
        <v>0</v>
      </c>
      <c r="AE95" s="76">
        <v>0</v>
      </c>
      <c r="AF95" s="76">
        <v>0</v>
      </c>
      <c r="AG95" s="76">
        <v>0</v>
      </c>
      <c r="AH95" s="76">
        <v>0</v>
      </c>
      <c r="AI95" s="76">
        <v>0</v>
      </c>
      <c r="AJ95" s="76">
        <v>0</v>
      </c>
      <c r="AK95" s="76">
        <v>0</v>
      </c>
      <c r="AL95" s="76">
        <v>0</v>
      </c>
      <c r="AM95" s="76">
        <v>0</v>
      </c>
      <c r="AN95" s="76">
        <v>0</v>
      </c>
      <c r="AO95" s="137">
        <v>0</v>
      </c>
      <c r="AP95" s="137">
        <v>0</v>
      </c>
      <c r="AQ95" s="137">
        <v>0</v>
      </c>
      <c r="AR95" s="137">
        <v>0</v>
      </c>
      <c r="AS95" s="141">
        <v>0</v>
      </c>
      <c r="AW95" s="31">
        <f t="shared" si="12"/>
        <v>0</v>
      </c>
      <c r="AX95" s="18">
        <v>86400</v>
      </c>
      <c r="AY95" s="33">
        <f t="shared" si="13"/>
        <v>0</v>
      </c>
    </row>
    <row r="96" spans="1:51" x14ac:dyDescent="0.25">
      <c r="A96" s="29"/>
      <c r="B96" s="37"/>
      <c r="C96" s="420" t="s">
        <v>75</v>
      </c>
      <c r="D96" s="73"/>
      <c r="E96" s="74">
        <v>89</v>
      </c>
      <c r="F96" s="72">
        <v>86400</v>
      </c>
      <c r="G96" s="75">
        <f t="shared" si="14"/>
        <v>0</v>
      </c>
      <c r="H96" s="34">
        <v>553727.99999999988</v>
      </c>
      <c r="I96" s="34">
        <f t="shared" si="15"/>
        <v>-553727.99999999988</v>
      </c>
      <c r="J96" s="18"/>
      <c r="K96" s="36"/>
      <c r="L96" s="76">
        <v>0.18</v>
      </c>
      <c r="M96" s="76">
        <v>0.18</v>
      </c>
      <c r="N96" s="76"/>
      <c r="O96" s="76">
        <v>0.115</v>
      </c>
      <c r="P96" s="76">
        <v>0.115</v>
      </c>
      <c r="Q96" s="76">
        <v>0.115</v>
      </c>
      <c r="R96" s="76">
        <v>0.115</v>
      </c>
      <c r="S96" s="76">
        <v>0.115</v>
      </c>
      <c r="T96" s="76">
        <v>0.115</v>
      </c>
      <c r="U96" s="76">
        <v>0.115</v>
      </c>
      <c r="V96" s="76">
        <v>0.115</v>
      </c>
      <c r="W96" s="76">
        <v>0.115</v>
      </c>
      <c r="X96" s="76">
        <v>0.115</v>
      </c>
      <c r="Y96" s="76">
        <v>0.115</v>
      </c>
      <c r="Z96" s="76">
        <v>0.115</v>
      </c>
      <c r="AA96" s="76">
        <v>0.115</v>
      </c>
      <c r="AB96" s="76">
        <v>0.115</v>
      </c>
      <c r="AC96" s="76">
        <v>0.115</v>
      </c>
      <c r="AD96" s="76">
        <v>0.115</v>
      </c>
      <c r="AE96" s="76">
        <v>0.115</v>
      </c>
      <c r="AF96" s="76">
        <v>0.115</v>
      </c>
      <c r="AG96" s="76">
        <v>0.115</v>
      </c>
      <c r="AH96" s="76">
        <v>0.115</v>
      </c>
      <c r="AI96" s="76">
        <v>0.115</v>
      </c>
      <c r="AJ96" s="76">
        <v>0.115</v>
      </c>
      <c r="AK96" s="76">
        <v>0.115</v>
      </c>
      <c r="AL96" s="76">
        <v>0.115</v>
      </c>
      <c r="AM96" s="76">
        <v>0.115</v>
      </c>
      <c r="AN96" s="76">
        <v>0.115</v>
      </c>
      <c r="AO96" s="137">
        <v>0.115</v>
      </c>
      <c r="AP96" s="137">
        <v>0.115</v>
      </c>
      <c r="AQ96" s="137">
        <v>0.115</v>
      </c>
      <c r="AR96" s="137">
        <v>0.115</v>
      </c>
      <c r="AS96" s="141">
        <v>0.115</v>
      </c>
      <c r="AW96" s="31">
        <f t="shared" si="12"/>
        <v>3.5650000000000031</v>
      </c>
      <c r="AX96" s="18">
        <v>86400</v>
      </c>
      <c r="AY96" s="33">
        <f t="shared" si="13"/>
        <v>308016.00000000029</v>
      </c>
    </row>
    <row r="97" spans="1:51" x14ac:dyDescent="0.25">
      <c r="A97" s="29"/>
      <c r="B97" s="37"/>
      <c r="C97" s="420" t="s">
        <v>76</v>
      </c>
      <c r="D97" s="73"/>
      <c r="E97" s="74">
        <v>89</v>
      </c>
      <c r="F97" s="72">
        <v>86400</v>
      </c>
      <c r="G97" s="75">
        <f t="shared" si="14"/>
        <v>0</v>
      </c>
      <c r="H97" s="34">
        <v>444960</v>
      </c>
      <c r="I97" s="34">
        <f t="shared" si="15"/>
        <v>-444960</v>
      </c>
      <c r="J97" s="18"/>
      <c r="K97" s="36"/>
      <c r="L97" s="76">
        <v>0.15</v>
      </c>
      <c r="M97" s="76">
        <v>0.15</v>
      </c>
      <c r="N97" s="76"/>
      <c r="O97" s="76">
        <v>0.1</v>
      </c>
      <c r="P97" s="76">
        <v>0.1</v>
      </c>
      <c r="Q97" s="76">
        <v>0.1</v>
      </c>
      <c r="R97" s="76">
        <v>0.1</v>
      </c>
      <c r="S97" s="76">
        <v>0.1</v>
      </c>
      <c r="T97" s="76">
        <v>0.1</v>
      </c>
      <c r="U97" s="76">
        <v>0.1</v>
      </c>
      <c r="V97" s="76">
        <v>0.1</v>
      </c>
      <c r="W97" s="76">
        <v>0.1</v>
      </c>
      <c r="X97" s="76">
        <v>0.1</v>
      </c>
      <c r="Y97" s="76">
        <v>0.1</v>
      </c>
      <c r="Z97" s="76">
        <v>0.1</v>
      </c>
      <c r="AA97" s="76">
        <v>0.1</v>
      </c>
      <c r="AB97" s="76">
        <v>0.1</v>
      </c>
      <c r="AC97" s="76">
        <v>0.1</v>
      </c>
      <c r="AD97" s="76">
        <v>0.1</v>
      </c>
      <c r="AE97" s="76">
        <v>0.1</v>
      </c>
      <c r="AF97" s="76">
        <v>0.1</v>
      </c>
      <c r="AG97" s="76">
        <v>0.1</v>
      </c>
      <c r="AH97" s="76">
        <v>0.1</v>
      </c>
      <c r="AI97" s="76">
        <v>0.1</v>
      </c>
      <c r="AJ97" s="76">
        <v>0.1</v>
      </c>
      <c r="AK97" s="76">
        <v>0.1</v>
      </c>
      <c r="AL97" s="76">
        <v>0.1</v>
      </c>
      <c r="AM97" s="76">
        <v>0.1</v>
      </c>
      <c r="AN97" s="76">
        <v>0.1</v>
      </c>
      <c r="AO97" s="137">
        <v>0.1</v>
      </c>
      <c r="AP97" s="137">
        <v>0.1</v>
      </c>
      <c r="AQ97" s="137">
        <v>0.1</v>
      </c>
      <c r="AR97" s="137">
        <v>0.1</v>
      </c>
      <c r="AS97" s="141">
        <v>0.1</v>
      </c>
      <c r="AW97" s="31">
        <f t="shared" si="12"/>
        <v>3.1000000000000014</v>
      </c>
      <c r="AX97" s="18">
        <v>86400</v>
      </c>
      <c r="AY97" s="33">
        <f t="shared" si="13"/>
        <v>267840.00000000012</v>
      </c>
    </row>
    <row r="98" spans="1:51" x14ac:dyDescent="0.25">
      <c r="A98" s="29"/>
      <c r="B98" s="37"/>
      <c r="C98" s="420" t="s">
        <v>77</v>
      </c>
      <c r="D98" s="73"/>
      <c r="E98" s="74">
        <v>89</v>
      </c>
      <c r="F98" s="72">
        <v>86400</v>
      </c>
      <c r="G98" s="75">
        <f t="shared" si="14"/>
        <v>0</v>
      </c>
      <c r="H98" s="34">
        <v>355968</v>
      </c>
      <c r="I98" s="34">
        <f t="shared" si="15"/>
        <v>-355968</v>
      </c>
      <c r="J98" s="18"/>
      <c r="K98" s="36"/>
      <c r="L98" s="76">
        <v>0.12</v>
      </c>
      <c r="M98" s="76">
        <v>0.12</v>
      </c>
      <c r="N98" s="76"/>
      <c r="O98" s="76">
        <v>7.4999999999999997E-2</v>
      </c>
      <c r="P98" s="76">
        <v>7.4999999999999997E-2</v>
      </c>
      <c r="Q98" s="76">
        <v>7.4999999999999997E-2</v>
      </c>
      <c r="R98" s="76">
        <v>7.4999999999999997E-2</v>
      </c>
      <c r="S98" s="76">
        <v>7.4999999999999997E-2</v>
      </c>
      <c r="T98" s="76">
        <v>7.4999999999999997E-2</v>
      </c>
      <c r="U98" s="76">
        <v>7.4999999999999997E-2</v>
      </c>
      <c r="V98" s="76">
        <v>7.4999999999999997E-2</v>
      </c>
      <c r="W98" s="76">
        <v>7.4999999999999997E-2</v>
      </c>
      <c r="X98" s="76">
        <v>7.4999999999999997E-2</v>
      </c>
      <c r="Y98" s="76">
        <v>7.4999999999999997E-2</v>
      </c>
      <c r="Z98" s="76">
        <v>7.4999999999999997E-2</v>
      </c>
      <c r="AA98" s="76">
        <v>7.4999999999999997E-2</v>
      </c>
      <c r="AB98" s="76">
        <v>7.4999999999999997E-2</v>
      </c>
      <c r="AC98" s="76">
        <v>7.4999999999999997E-2</v>
      </c>
      <c r="AD98" s="76">
        <v>7.4999999999999997E-2</v>
      </c>
      <c r="AE98" s="76">
        <v>7.4999999999999997E-2</v>
      </c>
      <c r="AF98" s="76">
        <v>7.4999999999999997E-2</v>
      </c>
      <c r="AG98" s="76">
        <v>7.4999999999999997E-2</v>
      </c>
      <c r="AH98" s="76">
        <v>7.4999999999999997E-2</v>
      </c>
      <c r="AI98" s="76">
        <v>7.4999999999999997E-2</v>
      </c>
      <c r="AJ98" s="76">
        <v>7.4999999999999997E-2</v>
      </c>
      <c r="AK98" s="76">
        <v>7.4999999999999997E-2</v>
      </c>
      <c r="AL98" s="76">
        <v>7.4999999999999997E-2</v>
      </c>
      <c r="AM98" s="76">
        <v>7.4999999999999997E-2</v>
      </c>
      <c r="AN98" s="76">
        <v>7.4999999999999997E-2</v>
      </c>
      <c r="AO98" s="137">
        <v>7.4999999999999997E-2</v>
      </c>
      <c r="AP98" s="137">
        <v>7.4999999999999997E-2</v>
      </c>
      <c r="AQ98" s="137">
        <v>7.4999999999999997E-2</v>
      </c>
      <c r="AR98" s="137">
        <v>7.4999999999999997E-2</v>
      </c>
      <c r="AS98" s="141">
        <v>7.4999999999999997E-2</v>
      </c>
      <c r="AW98" s="31">
        <f t="shared" si="12"/>
        <v>2.3250000000000002</v>
      </c>
      <c r="AX98" s="18">
        <v>86400</v>
      </c>
      <c r="AY98" s="33">
        <f t="shared" si="13"/>
        <v>200880.00000000003</v>
      </c>
    </row>
    <row r="99" spans="1:51" x14ac:dyDescent="0.25">
      <c r="A99" s="29"/>
      <c r="B99" s="37"/>
      <c r="C99" s="420" t="s">
        <v>78</v>
      </c>
      <c r="D99" s="73"/>
      <c r="E99" s="74">
        <v>89</v>
      </c>
      <c r="F99" s="72">
        <v>86400</v>
      </c>
      <c r="G99" s="75">
        <f t="shared" si="14"/>
        <v>0</v>
      </c>
      <c r="H99" s="34">
        <v>533951.99999999988</v>
      </c>
      <c r="I99" s="34">
        <f t="shared" si="15"/>
        <v>-533951.99999999988</v>
      </c>
      <c r="J99" s="18"/>
      <c r="K99" s="36"/>
      <c r="L99" s="76">
        <v>0.18</v>
      </c>
      <c r="M99" s="76">
        <v>0.18</v>
      </c>
      <c r="N99" s="76"/>
      <c r="O99" s="76">
        <v>0.16500000000000001</v>
      </c>
      <c r="P99" s="76">
        <v>0.16500000000000001</v>
      </c>
      <c r="Q99" s="76">
        <v>0.16500000000000001</v>
      </c>
      <c r="R99" s="76">
        <v>0.16500000000000001</v>
      </c>
      <c r="S99" s="76">
        <v>0.16500000000000001</v>
      </c>
      <c r="T99" s="76">
        <v>0.16500000000000001</v>
      </c>
      <c r="U99" s="76">
        <v>0.16500000000000001</v>
      </c>
      <c r="V99" s="76">
        <v>0.16500000000000001</v>
      </c>
      <c r="W99" s="76">
        <v>0.16500000000000001</v>
      </c>
      <c r="X99" s="76">
        <v>0.16500000000000001</v>
      </c>
      <c r="Y99" s="76">
        <v>0.16500000000000001</v>
      </c>
      <c r="Z99" s="76">
        <v>0.16500000000000001</v>
      </c>
      <c r="AA99" s="76">
        <v>0.16500000000000001</v>
      </c>
      <c r="AB99" s="76">
        <v>0.16500000000000001</v>
      </c>
      <c r="AC99" s="76">
        <v>0.16500000000000001</v>
      </c>
      <c r="AD99" s="76">
        <v>0.16500000000000001</v>
      </c>
      <c r="AE99" s="76">
        <v>0.16500000000000001</v>
      </c>
      <c r="AF99" s="76">
        <v>0.16500000000000001</v>
      </c>
      <c r="AG99" s="76">
        <v>0.16500000000000001</v>
      </c>
      <c r="AH99" s="76">
        <v>0.16500000000000001</v>
      </c>
      <c r="AI99" s="76">
        <v>0.16500000000000001</v>
      </c>
      <c r="AJ99" s="76">
        <v>0.16500000000000001</v>
      </c>
      <c r="AK99" s="76">
        <v>0.16500000000000001</v>
      </c>
      <c r="AL99" s="76">
        <v>0.16500000000000001</v>
      </c>
      <c r="AM99" s="76">
        <v>0.16500000000000001</v>
      </c>
      <c r="AN99" s="76">
        <v>0.16500000000000001</v>
      </c>
      <c r="AO99" s="137">
        <v>0.16500000000000001</v>
      </c>
      <c r="AP99" s="137">
        <v>0.16500000000000001</v>
      </c>
      <c r="AQ99" s="137">
        <v>0.16500000000000001</v>
      </c>
      <c r="AR99" s="137">
        <v>0.16500000000000001</v>
      </c>
      <c r="AS99" s="141">
        <v>0.16500000000000001</v>
      </c>
      <c r="AW99" s="31">
        <f t="shared" si="12"/>
        <v>5.1150000000000002</v>
      </c>
      <c r="AX99" s="18">
        <v>86400</v>
      </c>
      <c r="AY99" s="33">
        <f t="shared" si="13"/>
        <v>441936</v>
      </c>
    </row>
    <row r="100" spans="1:51" x14ac:dyDescent="0.25">
      <c r="A100" s="29"/>
      <c r="B100" s="37"/>
      <c r="C100" s="420" t="s">
        <v>79</v>
      </c>
      <c r="D100" s="73"/>
      <c r="E100" s="74">
        <v>89</v>
      </c>
      <c r="F100" s="72">
        <v>86400</v>
      </c>
      <c r="G100" s="75">
        <f t="shared" si="14"/>
        <v>0</v>
      </c>
      <c r="H100" s="34">
        <v>296639.99999999994</v>
      </c>
      <c r="I100" s="34">
        <f t="shared" si="15"/>
        <v>-296639.99999999994</v>
      </c>
      <c r="J100" s="18"/>
      <c r="K100" s="36"/>
      <c r="L100" s="76">
        <v>0.1</v>
      </c>
      <c r="M100" s="76">
        <v>0.1</v>
      </c>
      <c r="N100" s="76"/>
      <c r="O100" s="76">
        <v>6.5000000000000002E-2</v>
      </c>
      <c r="P100" s="76">
        <v>6.5000000000000002E-2</v>
      </c>
      <c r="Q100" s="76">
        <v>6.5000000000000002E-2</v>
      </c>
      <c r="R100" s="76">
        <v>6.5000000000000002E-2</v>
      </c>
      <c r="S100" s="76">
        <v>6.5000000000000002E-2</v>
      </c>
      <c r="T100" s="76">
        <v>6.5000000000000002E-2</v>
      </c>
      <c r="U100" s="76">
        <v>6.5000000000000002E-2</v>
      </c>
      <c r="V100" s="76">
        <v>6.5000000000000002E-2</v>
      </c>
      <c r="W100" s="76">
        <v>6.5000000000000002E-2</v>
      </c>
      <c r="X100" s="76">
        <v>6.5000000000000002E-2</v>
      </c>
      <c r="Y100" s="76">
        <v>6.5000000000000002E-2</v>
      </c>
      <c r="Z100" s="76">
        <v>6.5000000000000002E-2</v>
      </c>
      <c r="AA100" s="76">
        <v>6.5000000000000002E-2</v>
      </c>
      <c r="AB100" s="76">
        <v>6.5000000000000002E-2</v>
      </c>
      <c r="AC100" s="76">
        <v>6.5000000000000002E-2</v>
      </c>
      <c r="AD100" s="76">
        <v>6.5000000000000002E-2</v>
      </c>
      <c r="AE100" s="76">
        <v>6.5000000000000002E-2</v>
      </c>
      <c r="AF100" s="76">
        <v>6.5000000000000002E-2</v>
      </c>
      <c r="AG100" s="76">
        <v>6.5000000000000002E-2</v>
      </c>
      <c r="AH100" s="76">
        <v>6.5000000000000002E-2</v>
      </c>
      <c r="AI100" s="76">
        <v>6.5000000000000002E-2</v>
      </c>
      <c r="AJ100" s="76">
        <v>6.5000000000000002E-2</v>
      </c>
      <c r="AK100" s="76">
        <v>6.5000000000000002E-2</v>
      </c>
      <c r="AL100" s="76">
        <v>6.5000000000000002E-2</v>
      </c>
      <c r="AM100" s="76">
        <v>6.5000000000000002E-2</v>
      </c>
      <c r="AN100" s="76">
        <v>6.5000000000000002E-2</v>
      </c>
      <c r="AO100" s="137">
        <v>6.5000000000000002E-2</v>
      </c>
      <c r="AP100" s="137">
        <v>6.5000000000000002E-2</v>
      </c>
      <c r="AQ100" s="137">
        <v>6.5000000000000002E-2</v>
      </c>
      <c r="AR100" s="137">
        <v>6.5000000000000002E-2</v>
      </c>
      <c r="AS100" s="141">
        <v>6.5000000000000002E-2</v>
      </c>
      <c r="AW100" s="31">
        <f t="shared" si="12"/>
        <v>2.0149999999999988</v>
      </c>
      <c r="AX100" s="18">
        <v>86400</v>
      </c>
      <c r="AY100" s="33">
        <f t="shared" si="13"/>
        <v>174095.99999999988</v>
      </c>
    </row>
    <row r="101" spans="1:51" x14ac:dyDescent="0.25">
      <c r="A101" s="29"/>
      <c r="B101" s="37"/>
      <c r="C101" s="420" t="s">
        <v>80</v>
      </c>
      <c r="D101" s="73"/>
      <c r="E101" s="74">
        <v>89</v>
      </c>
      <c r="F101" s="72">
        <v>86400</v>
      </c>
      <c r="G101" s="75">
        <f t="shared" si="14"/>
        <v>0</v>
      </c>
      <c r="H101" s="34">
        <v>444960</v>
      </c>
      <c r="I101" s="34">
        <f t="shared" si="15"/>
        <v>-444960</v>
      </c>
      <c r="J101" s="18"/>
      <c r="K101" s="36"/>
      <c r="L101" s="76">
        <v>0.15</v>
      </c>
      <c r="M101" s="76">
        <v>0.15</v>
      </c>
      <c r="N101" s="76"/>
      <c r="O101" s="76">
        <v>0.15</v>
      </c>
      <c r="P101" s="76">
        <v>0.15</v>
      </c>
      <c r="Q101" s="76">
        <v>0.15</v>
      </c>
      <c r="R101" s="76">
        <v>0.15</v>
      </c>
      <c r="S101" s="76">
        <v>0.15</v>
      </c>
      <c r="T101" s="76">
        <v>0.15</v>
      </c>
      <c r="U101" s="76">
        <v>0.15</v>
      </c>
      <c r="V101" s="76">
        <v>0.15</v>
      </c>
      <c r="W101" s="76">
        <v>0.15</v>
      </c>
      <c r="X101" s="76">
        <v>0.15</v>
      </c>
      <c r="Y101" s="76">
        <v>0.15</v>
      </c>
      <c r="Z101" s="76">
        <v>0.15</v>
      </c>
      <c r="AA101" s="76">
        <v>0.15</v>
      </c>
      <c r="AB101" s="76">
        <v>0.15</v>
      </c>
      <c r="AC101" s="76">
        <v>0.15</v>
      </c>
      <c r="AD101" s="76">
        <v>0.15</v>
      </c>
      <c r="AE101" s="76">
        <v>0.15</v>
      </c>
      <c r="AF101" s="76">
        <v>0.15</v>
      </c>
      <c r="AG101" s="76">
        <v>0.15</v>
      </c>
      <c r="AH101" s="76">
        <v>0.15</v>
      </c>
      <c r="AI101" s="76">
        <v>0.15</v>
      </c>
      <c r="AJ101" s="76">
        <v>0.15</v>
      </c>
      <c r="AK101" s="76">
        <v>0.15</v>
      </c>
      <c r="AL101" s="76">
        <v>0.15</v>
      </c>
      <c r="AM101" s="76">
        <v>0.15</v>
      </c>
      <c r="AN101" s="76">
        <v>0.15</v>
      </c>
      <c r="AO101" s="137">
        <v>0.15</v>
      </c>
      <c r="AP101" s="137">
        <v>0.15</v>
      </c>
      <c r="AQ101" s="137">
        <v>0.15</v>
      </c>
      <c r="AR101" s="137">
        <v>0.15</v>
      </c>
      <c r="AS101" s="141">
        <v>0.15</v>
      </c>
      <c r="AW101" s="31">
        <f t="shared" si="12"/>
        <v>4.6500000000000004</v>
      </c>
      <c r="AX101" s="18">
        <v>86400</v>
      </c>
      <c r="AY101" s="33">
        <f t="shared" si="13"/>
        <v>401760.00000000006</v>
      </c>
    </row>
    <row r="102" spans="1:51" x14ac:dyDescent="0.25">
      <c r="A102" s="29"/>
      <c r="B102" s="37"/>
      <c r="C102" s="77" t="s">
        <v>81</v>
      </c>
      <c r="D102" s="78"/>
      <c r="E102" s="79">
        <v>89</v>
      </c>
      <c r="F102" s="77">
        <v>86400</v>
      </c>
      <c r="G102" s="80">
        <f t="shared" si="14"/>
        <v>0</v>
      </c>
      <c r="H102" s="34">
        <v>88992</v>
      </c>
      <c r="I102" s="34">
        <f t="shared" si="15"/>
        <v>-88992</v>
      </c>
      <c r="J102" s="18"/>
      <c r="K102" s="36"/>
      <c r="L102" s="76">
        <v>0.03</v>
      </c>
      <c r="M102" s="76">
        <v>0.03</v>
      </c>
      <c r="N102" s="76"/>
      <c r="O102" s="76">
        <v>1.4999999999999999E-2</v>
      </c>
      <c r="P102" s="76">
        <v>1.4999999999999999E-2</v>
      </c>
      <c r="Q102" s="76">
        <v>1.4999999999999999E-2</v>
      </c>
      <c r="R102" s="76">
        <v>1.4999999999999999E-2</v>
      </c>
      <c r="S102" s="76">
        <v>1.4999999999999999E-2</v>
      </c>
      <c r="T102" s="76">
        <v>1.4999999999999999E-2</v>
      </c>
      <c r="U102" s="76">
        <v>1.4999999999999999E-2</v>
      </c>
      <c r="V102" s="76">
        <v>1.4999999999999999E-2</v>
      </c>
      <c r="W102" s="76">
        <v>1.4999999999999999E-2</v>
      </c>
      <c r="X102" s="76">
        <v>1.4999999999999999E-2</v>
      </c>
      <c r="Y102" s="76">
        <v>1.4999999999999999E-2</v>
      </c>
      <c r="Z102" s="76">
        <v>1.4999999999999999E-2</v>
      </c>
      <c r="AA102" s="76">
        <v>1.4999999999999999E-2</v>
      </c>
      <c r="AB102" s="76">
        <v>1.4999999999999999E-2</v>
      </c>
      <c r="AC102" s="76">
        <v>1.4999999999999999E-2</v>
      </c>
      <c r="AD102" s="76">
        <v>1.4999999999999999E-2</v>
      </c>
      <c r="AE102" s="76">
        <v>1.4999999999999999E-2</v>
      </c>
      <c r="AF102" s="76">
        <v>1.4999999999999999E-2</v>
      </c>
      <c r="AG102" s="76">
        <v>1.4999999999999999E-2</v>
      </c>
      <c r="AH102" s="76">
        <v>1.4999999999999999E-2</v>
      </c>
      <c r="AI102" s="76">
        <v>1.4999999999999999E-2</v>
      </c>
      <c r="AJ102" s="76">
        <v>1.4999999999999999E-2</v>
      </c>
      <c r="AK102" s="76">
        <v>1.4999999999999999E-2</v>
      </c>
      <c r="AL102" s="76">
        <v>1.4999999999999999E-2</v>
      </c>
      <c r="AM102" s="76">
        <v>1.4999999999999999E-2</v>
      </c>
      <c r="AN102" s="76">
        <v>1.4999999999999999E-2</v>
      </c>
      <c r="AO102" s="137">
        <v>1.4999999999999999E-2</v>
      </c>
      <c r="AP102" s="137">
        <v>1.4999999999999999E-2</v>
      </c>
      <c r="AQ102" s="137">
        <v>1.4999999999999999E-2</v>
      </c>
      <c r="AR102" s="137">
        <v>1.4999999999999999E-2</v>
      </c>
      <c r="AS102" s="141">
        <v>1.4999999999999999E-2</v>
      </c>
      <c r="AW102" s="31">
        <f t="shared" si="12"/>
        <v>0.4650000000000003</v>
      </c>
      <c r="AX102" s="18">
        <v>86400</v>
      </c>
      <c r="AY102" s="33">
        <f t="shared" si="13"/>
        <v>40176.000000000029</v>
      </c>
    </row>
    <row r="103" spans="1:51" x14ac:dyDescent="0.25">
      <c r="A103" s="29"/>
      <c r="B103" s="37"/>
      <c r="C103" s="77" t="s">
        <v>82</v>
      </c>
      <c r="D103" s="78"/>
      <c r="E103" s="79">
        <v>89</v>
      </c>
      <c r="F103" s="77">
        <v>86400</v>
      </c>
      <c r="G103" s="80">
        <f t="shared" si="14"/>
        <v>0</v>
      </c>
      <c r="H103" s="34">
        <v>148319.99999999997</v>
      </c>
      <c r="I103" s="34">
        <f t="shared" si="15"/>
        <v>-148319.99999999997</v>
      </c>
      <c r="J103" s="18"/>
      <c r="K103" s="36"/>
      <c r="L103" s="76">
        <v>0.05</v>
      </c>
      <c r="M103" s="76">
        <v>0.05</v>
      </c>
      <c r="N103" s="76"/>
      <c r="O103" s="76">
        <v>0.01</v>
      </c>
      <c r="P103" s="76">
        <v>0.01</v>
      </c>
      <c r="Q103" s="76">
        <v>0.01</v>
      </c>
      <c r="R103" s="76">
        <v>0.01</v>
      </c>
      <c r="S103" s="76">
        <v>0.01</v>
      </c>
      <c r="T103" s="76">
        <v>0.01</v>
      </c>
      <c r="U103" s="76">
        <v>0.01</v>
      </c>
      <c r="V103" s="76">
        <v>0.01</v>
      </c>
      <c r="W103" s="76">
        <v>0.01</v>
      </c>
      <c r="X103" s="76">
        <v>0.01</v>
      </c>
      <c r="Y103" s="76">
        <v>0.01</v>
      </c>
      <c r="Z103" s="76">
        <v>0.01</v>
      </c>
      <c r="AA103" s="76">
        <v>0.01</v>
      </c>
      <c r="AB103" s="76">
        <v>0.01</v>
      </c>
      <c r="AC103" s="76">
        <v>0.01</v>
      </c>
      <c r="AD103" s="76">
        <v>0.01</v>
      </c>
      <c r="AE103" s="76">
        <v>0.01</v>
      </c>
      <c r="AF103" s="76">
        <v>0.01</v>
      </c>
      <c r="AG103" s="76">
        <v>0.01</v>
      </c>
      <c r="AH103" s="76">
        <v>0.01</v>
      </c>
      <c r="AI103" s="76">
        <v>0.01</v>
      </c>
      <c r="AJ103" s="76">
        <v>0.01</v>
      </c>
      <c r="AK103" s="76">
        <v>0.01</v>
      </c>
      <c r="AL103" s="76">
        <v>0.01</v>
      </c>
      <c r="AM103" s="76">
        <v>0.01</v>
      </c>
      <c r="AN103" s="76">
        <v>0.01</v>
      </c>
      <c r="AO103" s="137">
        <v>0.01</v>
      </c>
      <c r="AP103" s="137">
        <v>0.01</v>
      </c>
      <c r="AQ103" s="137">
        <v>0.01</v>
      </c>
      <c r="AR103" s="137">
        <v>0.01</v>
      </c>
      <c r="AS103" s="141">
        <v>0.01</v>
      </c>
      <c r="AW103" s="31">
        <f t="shared" si="12"/>
        <v>0.31000000000000011</v>
      </c>
      <c r="AX103" s="18">
        <v>86400</v>
      </c>
      <c r="AY103" s="33">
        <f t="shared" si="13"/>
        <v>26784.000000000011</v>
      </c>
    </row>
    <row r="104" spans="1:51" x14ac:dyDescent="0.25">
      <c r="A104" s="29"/>
      <c r="B104" s="37"/>
      <c r="C104" s="77" t="s">
        <v>83</v>
      </c>
      <c r="D104" s="78"/>
      <c r="E104" s="79">
        <v>89</v>
      </c>
      <c r="F104" s="77">
        <v>86400</v>
      </c>
      <c r="G104" s="80">
        <f t="shared" si="14"/>
        <v>0</v>
      </c>
      <c r="H104" s="34">
        <v>0</v>
      </c>
      <c r="I104" s="34">
        <f t="shared" si="15"/>
        <v>0</v>
      </c>
      <c r="J104" s="18"/>
      <c r="K104" s="36"/>
      <c r="L104" s="76">
        <v>0</v>
      </c>
      <c r="M104" s="76">
        <v>0</v>
      </c>
      <c r="N104" s="76"/>
      <c r="O104" s="76">
        <v>0.02</v>
      </c>
      <c r="P104" s="76">
        <v>0.02</v>
      </c>
      <c r="Q104" s="76">
        <v>0.02</v>
      </c>
      <c r="R104" s="76">
        <v>0.02</v>
      </c>
      <c r="S104" s="76">
        <v>0.02</v>
      </c>
      <c r="T104" s="76">
        <v>0.02</v>
      </c>
      <c r="U104" s="76">
        <v>0.02</v>
      </c>
      <c r="V104" s="76">
        <v>0.02</v>
      </c>
      <c r="W104" s="76">
        <v>0.02</v>
      </c>
      <c r="X104" s="76">
        <v>0.02</v>
      </c>
      <c r="Y104" s="76">
        <v>0.02</v>
      </c>
      <c r="Z104" s="76">
        <v>0.02</v>
      </c>
      <c r="AA104" s="76">
        <v>0.02</v>
      </c>
      <c r="AB104" s="76">
        <v>0.02</v>
      </c>
      <c r="AC104" s="76">
        <v>0.02</v>
      </c>
      <c r="AD104" s="76">
        <v>0.02</v>
      </c>
      <c r="AE104" s="76">
        <v>0.02</v>
      </c>
      <c r="AF104" s="76">
        <v>0.02</v>
      </c>
      <c r="AG104" s="76">
        <v>0.02</v>
      </c>
      <c r="AH104" s="76">
        <v>0.02</v>
      </c>
      <c r="AI104" s="76">
        <v>0.02</v>
      </c>
      <c r="AJ104" s="76">
        <v>0.02</v>
      </c>
      <c r="AK104" s="76">
        <v>0.02</v>
      </c>
      <c r="AL104" s="76">
        <v>0.02</v>
      </c>
      <c r="AM104" s="76">
        <v>0.02</v>
      </c>
      <c r="AN104" s="76">
        <v>0.02</v>
      </c>
      <c r="AO104" s="137">
        <v>0.02</v>
      </c>
      <c r="AP104" s="137">
        <v>0.02</v>
      </c>
      <c r="AQ104" s="137">
        <v>0.02</v>
      </c>
      <c r="AR104" s="137">
        <v>0.02</v>
      </c>
      <c r="AS104" s="141">
        <v>0.02</v>
      </c>
      <c r="AW104" s="31">
        <f t="shared" si="12"/>
        <v>0.62000000000000022</v>
      </c>
      <c r="AX104" s="18">
        <v>86400</v>
      </c>
      <c r="AY104" s="33">
        <f t="shared" si="13"/>
        <v>53568.000000000022</v>
      </c>
    </row>
    <row r="105" spans="1:51" x14ac:dyDescent="0.25">
      <c r="A105" s="29"/>
      <c r="B105" s="37"/>
      <c r="C105" s="77" t="s">
        <v>84</v>
      </c>
      <c r="D105" s="78"/>
      <c r="E105" s="79">
        <v>89</v>
      </c>
      <c r="F105" s="77">
        <v>86400</v>
      </c>
      <c r="G105" s="80">
        <f t="shared" si="14"/>
        <v>0</v>
      </c>
      <c r="H105" s="34">
        <v>484512</v>
      </c>
      <c r="I105" s="34">
        <f t="shared" si="15"/>
        <v>-484512</v>
      </c>
      <c r="J105" s="18"/>
      <c r="K105" s="36"/>
      <c r="L105" s="76">
        <v>0.17</v>
      </c>
      <c r="M105" s="76">
        <v>0.17</v>
      </c>
      <c r="N105" s="76"/>
      <c r="O105" s="76">
        <v>0.09</v>
      </c>
      <c r="P105" s="76">
        <v>0.09</v>
      </c>
      <c r="Q105" s="76">
        <v>0.09</v>
      </c>
      <c r="R105" s="76">
        <v>0.09</v>
      </c>
      <c r="S105" s="76">
        <v>0.09</v>
      </c>
      <c r="T105" s="76">
        <v>0.09</v>
      </c>
      <c r="U105" s="76">
        <v>0.09</v>
      </c>
      <c r="V105" s="76">
        <v>0.09</v>
      </c>
      <c r="W105" s="76">
        <v>0.09</v>
      </c>
      <c r="X105" s="76">
        <v>0.09</v>
      </c>
      <c r="Y105" s="76">
        <v>0.09</v>
      </c>
      <c r="Z105" s="76">
        <v>0.09</v>
      </c>
      <c r="AA105" s="76">
        <v>0.09</v>
      </c>
      <c r="AB105" s="76">
        <v>0.09</v>
      </c>
      <c r="AC105" s="76">
        <v>0.09</v>
      </c>
      <c r="AD105" s="76">
        <v>0.09</v>
      </c>
      <c r="AE105" s="76">
        <v>0.09</v>
      </c>
      <c r="AF105" s="76">
        <v>0.09</v>
      </c>
      <c r="AG105" s="76">
        <v>0.09</v>
      </c>
      <c r="AH105" s="76">
        <v>0.09</v>
      </c>
      <c r="AI105" s="76">
        <v>0.09</v>
      </c>
      <c r="AJ105" s="76">
        <v>0.09</v>
      </c>
      <c r="AK105" s="76">
        <v>0.09</v>
      </c>
      <c r="AL105" s="76">
        <v>0.09</v>
      </c>
      <c r="AM105" s="76">
        <v>0.09</v>
      </c>
      <c r="AN105" s="76">
        <v>0.09</v>
      </c>
      <c r="AO105" s="137">
        <v>0.09</v>
      </c>
      <c r="AP105" s="137">
        <v>0.09</v>
      </c>
      <c r="AQ105" s="137">
        <v>0.09</v>
      </c>
      <c r="AR105" s="137">
        <v>0.09</v>
      </c>
      <c r="AS105" s="141">
        <v>0.09</v>
      </c>
      <c r="AW105" s="31">
        <f t="shared" si="12"/>
        <v>2.7899999999999996</v>
      </c>
      <c r="AX105" s="18">
        <v>86400</v>
      </c>
      <c r="AY105" s="33">
        <f t="shared" si="13"/>
        <v>241055.99999999997</v>
      </c>
    </row>
    <row r="106" spans="1:51" x14ac:dyDescent="0.25">
      <c r="A106" s="29"/>
      <c r="B106" s="37"/>
      <c r="C106" s="77" t="s">
        <v>85</v>
      </c>
      <c r="D106" s="78"/>
      <c r="E106" s="79">
        <v>89</v>
      </c>
      <c r="F106" s="77">
        <v>86400</v>
      </c>
      <c r="G106" s="80">
        <f t="shared" si="14"/>
        <v>0</v>
      </c>
      <c r="H106" s="34">
        <v>118656</v>
      </c>
      <c r="I106" s="34">
        <f t="shared" si="15"/>
        <v>-118656</v>
      </c>
      <c r="J106" s="18"/>
      <c r="K106" s="36"/>
      <c r="L106" s="76">
        <v>0.04</v>
      </c>
      <c r="M106" s="76">
        <v>0.04</v>
      </c>
      <c r="N106" s="76"/>
      <c r="O106" s="76">
        <v>5.0000000000000001E-3</v>
      </c>
      <c r="P106" s="76">
        <v>5.0000000000000001E-3</v>
      </c>
      <c r="Q106" s="76">
        <v>5.0000000000000001E-3</v>
      </c>
      <c r="R106" s="76">
        <v>5.0000000000000001E-3</v>
      </c>
      <c r="S106" s="76">
        <v>5.0000000000000001E-3</v>
      </c>
      <c r="T106" s="76">
        <v>5.0000000000000001E-3</v>
      </c>
      <c r="U106" s="76">
        <v>5.0000000000000001E-3</v>
      </c>
      <c r="V106" s="76">
        <v>5.0000000000000001E-3</v>
      </c>
      <c r="W106" s="76">
        <v>5.0000000000000001E-3</v>
      </c>
      <c r="X106" s="76">
        <v>5.0000000000000001E-3</v>
      </c>
      <c r="Y106" s="76">
        <v>5.0000000000000001E-3</v>
      </c>
      <c r="Z106" s="76">
        <v>5.0000000000000001E-3</v>
      </c>
      <c r="AA106" s="76">
        <v>5.0000000000000001E-3</v>
      </c>
      <c r="AB106" s="76">
        <v>5.0000000000000001E-3</v>
      </c>
      <c r="AC106" s="76">
        <v>5.0000000000000001E-3</v>
      </c>
      <c r="AD106" s="76">
        <v>5.0000000000000001E-3</v>
      </c>
      <c r="AE106" s="76">
        <v>5.0000000000000001E-3</v>
      </c>
      <c r="AF106" s="76">
        <v>5.0000000000000001E-3</v>
      </c>
      <c r="AG106" s="76">
        <v>5.0000000000000001E-3</v>
      </c>
      <c r="AH106" s="76">
        <v>5.0000000000000001E-3</v>
      </c>
      <c r="AI106" s="76">
        <v>5.0000000000000001E-3</v>
      </c>
      <c r="AJ106" s="76">
        <v>5.0000000000000001E-3</v>
      </c>
      <c r="AK106" s="76">
        <v>5.0000000000000001E-3</v>
      </c>
      <c r="AL106" s="76">
        <v>5.0000000000000001E-3</v>
      </c>
      <c r="AM106" s="76">
        <v>5.0000000000000001E-3</v>
      </c>
      <c r="AN106" s="76">
        <v>5.0000000000000001E-3</v>
      </c>
      <c r="AO106" s="137">
        <v>5.0000000000000001E-3</v>
      </c>
      <c r="AP106" s="137">
        <v>5.0000000000000001E-3</v>
      </c>
      <c r="AQ106" s="137">
        <v>5.0000000000000001E-3</v>
      </c>
      <c r="AR106" s="137">
        <v>5.0000000000000001E-3</v>
      </c>
      <c r="AS106" s="141">
        <v>5.0000000000000001E-3</v>
      </c>
      <c r="AW106" s="31">
        <f t="shared" si="12"/>
        <v>0.15500000000000005</v>
      </c>
      <c r="AX106" s="18">
        <v>86400</v>
      </c>
      <c r="AY106" s="33">
        <f t="shared" si="13"/>
        <v>13392.000000000005</v>
      </c>
    </row>
    <row r="107" spans="1:51" x14ac:dyDescent="0.25">
      <c r="A107" s="29"/>
      <c r="B107" s="37"/>
      <c r="C107" s="77" t="s">
        <v>86</v>
      </c>
      <c r="D107" s="78"/>
      <c r="E107" s="79">
        <v>89</v>
      </c>
      <c r="F107" s="77">
        <v>86400</v>
      </c>
      <c r="G107" s="80">
        <f t="shared" si="14"/>
        <v>0</v>
      </c>
      <c r="H107" s="34">
        <v>118656</v>
      </c>
      <c r="I107" s="34">
        <f t="shared" si="15"/>
        <v>-118656</v>
      </c>
      <c r="J107" s="18"/>
      <c r="K107" s="36"/>
      <c r="L107" s="76">
        <v>0.04</v>
      </c>
      <c r="M107" s="76">
        <v>0.04</v>
      </c>
      <c r="N107" s="76"/>
      <c r="O107" s="76">
        <v>0.02</v>
      </c>
      <c r="P107" s="76">
        <v>0.02</v>
      </c>
      <c r="Q107" s="76">
        <v>0.02</v>
      </c>
      <c r="R107" s="76">
        <v>0.02</v>
      </c>
      <c r="S107" s="76">
        <v>0.02</v>
      </c>
      <c r="T107" s="76">
        <v>0.02</v>
      </c>
      <c r="U107" s="76">
        <v>0.02</v>
      </c>
      <c r="V107" s="76">
        <v>0.02</v>
      </c>
      <c r="W107" s="76">
        <v>0.02</v>
      </c>
      <c r="X107" s="76">
        <v>0.02</v>
      </c>
      <c r="Y107" s="76">
        <v>0.02</v>
      </c>
      <c r="Z107" s="76">
        <v>0.02</v>
      </c>
      <c r="AA107" s="76">
        <v>0.02</v>
      </c>
      <c r="AB107" s="76">
        <v>0.02</v>
      </c>
      <c r="AC107" s="76">
        <v>0.02</v>
      </c>
      <c r="AD107" s="76">
        <v>0.02</v>
      </c>
      <c r="AE107" s="76">
        <v>0.02</v>
      </c>
      <c r="AF107" s="76">
        <v>0.02</v>
      </c>
      <c r="AG107" s="76">
        <v>0.02</v>
      </c>
      <c r="AH107" s="76">
        <v>0.02</v>
      </c>
      <c r="AI107" s="76">
        <v>0.02</v>
      </c>
      <c r="AJ107" s="76">
        <v>0.02</v>
      </c>
      <c r="AK107" s="76">
        <v>0.02</v>
      </c>
      <c r="AL107" s="76">
        <v>0.02</v>
      </c>
      <c r="AM107" s="76">
        <v>0.02</v>
      </c>
      <c r="AN107" s="76">
        <v>0.02</v>
      </c>
      <c r="AO107" s="137">
        <v>0.02</v>
      </c>
      <c r="AP107" s="137">
        <v>0.02</v>
      </c>
      <c r="AQ107" s="137">
        <v>0.02</v>
      </c>
      <c r="AR107" s="137">
        <v>0.02</v>
      </c>
      <c r="AS107" s="141">
        <v>0.02</v>
      </c>
      <c r="AW107" s="31">
        <f t="shared" si="12"/>
        <v>0.62000000000000022</v>
      </c>
      <c r="AX107" s="18">
        <v>86400</v>
      </c>
      <c r="AY107" s="33">
        <f t="shared" si="13"/>
        <v>53568.000000000022</v>
      </c>
    </row>
    <row r="108" spans="1:51" x14ac:dyDescent="0.25">
      <c r="A108" s="29"/>
      <c r="B108" s="37"/>
      <c r="C108" s="77" t="s">
        <v>87</v>
      </c>
      <c r="D108" s="78"/>
      <c r="E108" s="79">
        <v>89</v>
      </c>
      <c r="F108" s="77">
        <v>86400</v>
      </c>
      <c r="G108" s="80">
        <f t="shared" si="14"/>
        <v>0</v>
      </c>
      <c r="H108" s="34">
        <v>59328</v>
      </c>
      <c r="I108" s="34">
        <f t="shared" si="15"/>
        <v>-59328</v>
      </c>
      <c r="J108" s="18"/>
      <c r="K108" s="36"/>
      <c r="L108" s="76">
        <v>0.02</v>
      </c>
      <c r="M108" s="76">
        <v>0.02</v>
      </c>
      <c r="N108" s="76"/>
      <c r="O108" s="76">
        <v>1.4999999999999999E-2</v>
      </c>
      <c r="P108" s="76">
        <v>1.4999999999999999E-2</v>
      </c>
      <c r="Q108" s="76">
        <v>1.4999999999999999E-2</v>
      </c>
      <c r="R108" s="76">
        <v>1.4999999999999999E-2</v>
      </c>
      <c r="S108" s="76">
        <v>1.4999999999999999E-2</v>
      </c>
      <c r="T108" s="76">
        <v>1.4999999999999999E-2</v>
      </c>
      <c r="U108" s="76">
        <v>1.4999999999999999E-2</v>
      </c>
      <c r="V108" s="76">
        <v>1.4999999999999999E-2</v>
      </c>
      <c r="W108" s="76">
        <v>1.4999999999999999E-2</v>
      </c>
      <c r="X108" s="76">
        <v>1.4999999999999999E-2</v>
      </c>
      <c r="Y108" s="76">
        <v>1.4999999999999999E-2</v>
      </c>
      <c r="Z108" s="76">
        <v>1.4999999999999999E-2</v>
      </c>
      <c r="AA108" s="76">
        <v>1.4999999999999999E-2</v>
      </c>
      <c r="AB108" s="76">
        <v>1.4999999999999999E-2</v>
      </c>
      <c r="AC108" s="76">
        <v>1.4999999999999999E-2</v>
      </c>
      <c r="AD108" s="76">
        <v>1.4999999999999999E-2</v>
      </c>
      <c r="AE108" s="76">
        <v>1.4999999999999999E-2</v>
      </c>
      <c r="AF108" s="76">
        <v>1.4999999999999999E-2</v>
      </c>
      <c r="AG108" s="76">
        <v>1.4999999999999999E-2</v>
      </c>
      <c r="AH108" s="76">
        <v>1.4999999999999999E-2</v>
      </c>
      <c r="AI108" s="76">
        <v>1.4999999999999999E-2</v>
      </c>
      <c r="AJ108" s="76">
        <v>1.4999999999999999E-2</v>
      </c>
      <c r="AK108" s="76">
        <v>1.4999999999999999E-2</v>
      </c>
      <c r="AL108" s="76">
        <v>1.4999999999999999E-2</v>
      </c>
      <c r="AM108" s="76">
        <v>1.4999999999999999E-2</v>
      </c>
      <c r="AN108" s="76">
        <v>1.4999999999999999E-2</v>
      </c>
      <c r="AO108" s="137">
        <v>1.4999999999999999E-2</v>
      </c>
      <c r="AP108" s="137">
        <v>1.4999999999999999E-2</v>
      </c>
      <c r="AQ108" s="137">
        <v>1.4999999999999999E-2</v>
      </c>
      <c r="AR108" s="137">
        <v>1.4999999999999999E-2</v>
      </c>
      <c r="AS108" s="141">
        <v>1.4999999999999999E-2</v>
      </c>
      <c r="AW108" s="31">
        <f t="shared" si="12"/>
        <v>0.4650000000000003</v>
      </c>
      <c r="AX108" s="18">
        <v>86400</v>
      </c>
      <c r="AY108" s="33">
        <f t="shared" si="13"/>
        <v>40176.000000000029</v>
      </c>
    </row>
    <row r="109" spans="1:51" x14ac:dyDescent="0.25">
      <c r="A109" s="29"/>
      <c r="B109" s="37"/>
      <c r="C109" s="77" t="s">
        <v>88</v>
      </c>
      <c r="D109" s="78"/>
      <c r="E109" s="79">
        <v>89</v>
      </c>
      <c r="F109" s="77">
        <v>86400</v>
      </c>
      <c r="G109" s="80">
        <f t="shared" si="14"/>
        <v>0</v>
      </c>
      <c r="H109" s="34">
        <v>88992</v>
      </c>
      <c r="I109" s="34">
        <f t="shared" si="15"/>
        <v>-88992</v>
      </c>
      <c r="J109" s="18"/>
      <c r="K109" s="36"/>
      <c r="L109" s="76">
        <v>0.03</v>
      </c>
      <c r="M109" s="76">
        <v>0.03</v>
      </c>
      <c r="N109" s="76"/>
      <c r="O109" s="76">
        <v>0.03</v>
      </c>
      <c r="P109" s="76">
        <v>0.03</v>
      </c>
      <c r="Q109" s="76">
        <v>0.03</v>
      </c>
      <c r="R109" s="76">
        <v>0.03</v>
      </c>
      <c r="S109" s="76">
        <v>0.03</v>
      </c>
      <c r="T109" s="76">
        <v>0.03</v>
      </c>
      <c r="U109" s="76">
        <v>0.03</v>
      </c>
      <c r="V109" s="76">
        <v>0.03</v>
      </c>
      <c r="W109" s="76">
        <v>0.03</v>
      </c>
      <c r="X109" s="76">
        <v>0.03</v>
      </c>
      <c r="Y109" s="76">
        <v>0.03</v>
      </c>
      <c r="Z109" s="76">
        <v>0.03</v>
      </c>
      <c r="AA109" s="76">
        <v>0.03</v>
      </c>
      <c r="AB109" s="76">
        <v>0.03</v>
      </c>
      <c r="AC109" s="76">
        <v>0.03</v>
      </c>
      <c r="AD109" s="76">
        <v>0.03</v>
      </c>
      <c r="AE109" s="76">
        <v>0.03</v>
      </c>
      <c r="AF109" s="76">
        <v>0.03</v>
      </c>
      <c r="AG109" s="76">
        <v>0.03</v>
      </c>
      <c r="AH109" s="76">
        <v>0.03</v>
      </c>
      <c r="AI109" s="76">
        <v>0.03</v>
      </c>
      <c r="AJ109" s="76">
        <v>0.03</v>
      </c>
      <c r="AK109" s="76">
        <v>0.03</v>
      </c>
      <c r="AL109" s="76">
        <v>0.03</v>
      </c>
      <c r="AM109" s="76">
        <v>0.03</v>
      </c>
      <c r="AN109" s="76">
        <v>0.03</v>
      </c>
      <c r="AO109" s="137">
        <v>0.03</v>
      </c>
      <c r="AP109" s="137">
        <v>0.03</v>
      </c>
      <c r="AQ109" s="137">
        <v>0.03</v>
      </c>
      <c r="AR109" s="137">
        <v>0.03</v>
      </c>
      <c r="AS109" s="141">
        <v>0.03</v>
      </c>
      <c r="AW109" s="31">
        <f t="shared" si="12"/>
        <v>0.9300000000000006</v>
      </c>
      <c r="AX109" s="18">
        <v>86400</v>
      </c>
      <c r="AY109" s="33">
        <f t="shared" si="13"/>
        <v>80352.000000000058</v>
      </c>
    </row>
    <row r="110" spans="1:51" x14ac:dyDescent="0.25">
      <c r="A110" s="29"/>
      <c r="B110" s="37"/>
      <c r="C110" s="77" t="s">
        <v>89</v>
      </c>
      <c r="D110" s="78"/>
      <c r="E110" s="79">
        <v>89</v>
      </c>
      <c r="F110" s="77">
        <v>86400</v>
      </c>
      <c r="G110" s="80">
        <f t="shared" si="14"/>
        <v>0</v>
      </c>
      <c r="H110" s="34">
        <v>88992</v>
      </c>
      <c r="I110" s="34">
        <f t="shared" si="15"/>
        <v>-88992</v>
      </c>
      <c r="J110" s="18"/>
      <c r="K110" s="36"/>
      <c r="L110" s="76">
        <v>0.03</v>
      </c>
      <c r="M110" s="76">
        <v>0.03</v>
      </c>
      <c r="N110" s="76"/>
      <c r="O110" s="76">
        <v>0.04</v>
      </c>
      <c r="P110" s="76">
        <v>0.04</v>
      </c>
      <c r="Q110" s="76">
        <v>0.04</v>
      </c>
      <c r="R110" s="76">
        <v>0.04</v>
      </c>
      <c r="S110" s="76">
        <v>0.04</v>
      </c>
      <c r="T110" s="76">
        <v>0.04</v>
      </c>
      <c r="U110" s="76">
        <v>0.04</v>
      </c>
      <c r="V110" s="76">
        <v>0.04</v>
      </c>
      <c r="W110" s="76">
        <v>0.04</v>
      </c>
      <c r="X110" s="76">
        <v>0.04</v>
      </c>
      <c r="Y110" s="76">
        <v>0.04</v>
      </c>
      <c r="Z110" s="76">
        <v>0.04</v>
      </c>
      <c r="AA110" s="76">
        <v>0.04</v>
      </c>
      <c r="AB110" s="76">
        <v>0.04</v>
      </c>
      <c r="AC110" s="76">
        <v>0.04</v>
      </c>
      <c r="AD110" s="76">
        <v>0.04</v>
      </c>
      <c r="AE110" s="76">
        <v>0.04</v>
      </c>
      <c r="AF110" s="76">
        <v>0.04</v>
      </c>
      <c r="AG110" s="76">
        <v>0.04</v>
      </c>
      <c r="AH110" s="76">
        <v>0.04</v>
      </c>
      <c r="AI110" s="76">
        <v>0.04</v>
      </c>
      <c r="AJ110" s="76">
        <v>0.04</v>
      </c>
      <c r="AK110" s="76">
        <v>0.04</v>
      </c>
      <c r="AL110" s="76">
        <v>0.04</v>
      </c>
      <c r="AM110" s="76">
        <v>0.04</v>
      </c>
      <c r="AN110" s="76">
        <v>0.04</v>
      </c>
      <c r="AO110" s="137">
        <v>0.04</v>
      </c>
      <c r="AP110" s="137">
        <v>0.04</v>
      </c>
      <c r="AQ110" s="137">
        <v>0.04</v>
      </c>
      <c r="AR110" s="137">
        <v>0.04</v>
      </c>
      <c r="AS110" s="141">
        <v>0.04</v>
      </c>
      <c r="AW110" s="31">
        <f t="shared" si="12"/>
        <v>1.2400000000000004</v>
      </c>
      <c r="AX110" s="18">
        <v>86400</v>
      </c>
      <c r="AY110" s="33">
        <f t="shared" si="13"/>
        <v>107136.00000000004</v>
      </c>
    </row>
    <row r="111" spans="1:51" x14ac:dyDescent="0.25">
      <c r="A111" s="29"/>
      <c r="B111" s="37"/>
      <c r="C111" s="77" t="s">
        <v>90</v>
      </c>
      <c r="D111" s="78"/>
      <c r="E111" s="79">
        <v>89</v>
      </c>
      <c r="F111" s="77">
        <v>86400</v>
      </c>
      <c r="G111" s="80">
        <f t="shared" si="14"/>
        <v>0</v>
      </c>
      <c r="H111" s="34">
        <v>0</v>
      </c>
      <c r="I111" s="34">
        <f t="shared" si="15"/>
        <v>0</v>
      </c>
      <c r="J111" s="18"/>
      <c r="K111" s="36"/>
      <c r="L111" s="76">
        <v>0</v>
      </c>
      <c r="M111" s="76">
        <v>0</v>
      </c>
      <c r="N111" s="76"/>
      <c r="O111" s="76">
        <v>0.03</v>
      </c>
      <c r="P111" s="76">
        <v>0.03</v>
      </c>
      <c r="Q111" s="76">
        <v>0.03</v>
      </c>
      <c r="R111" s="76">
        <v>0.03</v>
      </c>
      <c r="S111" s="76">
        <v>0.03</v>
      </c>
      <c r="T111" s="76">
        <v>0.03</v>
      </c>
      <c r="U111" s="76">
        <v>0.03</v>
      </c>
      <c r="V111" s="76">
        <v>0.03</v>
      </c>
      <c r="W111" s="76">
        <v>0.03</v>
      </c>
      <c r="X111" s="76">
        <v>0.03</v>
      </c>
      <c r="Y111" s="76">
        <v>0.03</v>
      </c>
      <c r="Z111" s="76">
        <v>0.03</v>
      </c>
      <c r="AA111" s="76">
        <v>0.03</v>
      </c>
      <c r="AB111" s="76">
        <v>0.03</v>
      </c>
      <c r="AC111" s="76">
        <v>0.03</v>
      </c>
      <c r="AD111" s="76">
        <v>0.03</v>
      </c>
      <c r="AE111" s="76">
        <v>0.03</v>
      </c>
      <c r="AF111" s="76">
        <v>0.03</v>
      </c>
      <c r="AG111" s="76">
        <v>0.03</v>
      </c>
      <c r="AH111" s="76">
        <v>0.03</v>
      </c>
      <c r="AI111" s="76">
        <v>0.03</v>
      </c>
      <c r="AJ111" s="76">
        <v>0.03</v>
      </c>
      <c r="AK111" s="76">
        <v>0.03</v>
      </c>
      <c r="AL111" s="76">
        <v>0.03</v>
      </c>
      <c r="AM111" s="76">
        <v>0.03</v>
      </c>
      <c r="AN111" s="76">
        <v>0.03</v>
      </c>
      <c r="AO111" s="137">
        <v>0.03</v>
      </c>
      <c r="AP111" s="137">
        <v>0.03</v>
      </c>
      <c r="AQ111" s="137">
        <v>0.03</v>
      </c>
      <c r="AR111" s="137">
        <v>0.03</v>
      </c>
      <c r="AS111" s="141">
        <v>0.03</v>
      </c>
      <c r="AW111" s="31">
        <f t="shared" si="12"/>
        <v>0.9300000000000006</v>
      </c>
      <c r="AX111" s="18">
        <v>86400</v>
      </c>
      <c r="AY111" s="33">
        <f t="shared" si="13"/>
        <v>80352.000000000058</v>
      </c>
    </row>
    <row r="112" spans="1:51" x14ac:dyDescent="0.25">
      <c r="A112" s="29"/>
      <c r="B112" s="37"/>
      <c r="C112" s="77" t="s">
        <v>91</v>
      </c>
      <c r="D112" s="78"/>
      <c r="E112" s="79">
        <v>89</v>
      </c>
      <c r="F112" s="77">
        <v>86400</v>
      </c>
      <c r="G112" s="80">
        <f t="shared" si="14"/>
        <v>0</v>
      </c>
      <c r="H112" s="34">
        <v>59328</v>
      </c>
      <c r="I112" s="34">
        <f t="shared" si="15"/>
        <v>-59328</v>
      </c>
      <c r="J112" s="18"/>
      <c r="K112" s="36"/>
      <c r="L112" s="76">
        <v>0.02</v>
      </c>
      <c r="M112" s="76">
        <v>0.02</v>
      </c>
      <c r="N112" s="76"/>
      <c r="O112" s="76">
        <v>0.03</v>
      </c>
      <c r="P112" s="76">
        <v>0.03</v>
      </c>
      <c r="Q112" s="76">
        <v>0.03</v>
      </c>
      <c r="R112" s="76">
        <v>0.03</v>
      </c>
      <c r="S112" s="76">
        <v>0.03</v>
      </c>
      <c r="T112" s="76">
        <v>0.03</v>
      </c>
      <c r="U112" s="76">
        <v>0.03</v>
      </c>
      <c r="V112" s="76">
        <v>0.03</v>
      </c>
      <c r="W112" s="76">
        <v>0.03</v>
      </c>
      <c r="X112" s="76">
        <v>0.03</v>
      </c>
      <c r="Y112" s="76">
        <v>0.03</v>
      </c>
      <c r="Z112" s="76">
        <v>0.03</v>
      </c>
      <c r="AA112" s="76">
        <v>0.03</v>
      </c>
      <c r="AB112" s="76">
        <v>0.03</v>
      </c>
      <c r="AC112" s="76">
        <v>0.03</v>
      </c>
      <c r="AD112" s="76">
        <v>0.03</v>
      </c>
      <c r="AE112" s="76">
        <v>0.03</v>
      </c>
      <c r="AF112" s="76">
        <v>0.03</v>
      </c>
      <c r="AG112" s="76">
        <v>0.03</v>
      </c>
      <c r="AH112" s="76">
        <v>0.03</v>
      </c>
      <c r="AI112" s="76">
        <v>0.03</v>
      </c>
      <c r="AJ112" s="76">
        <v>0.03</v>
      </c>
      <c r="AK112" s="76">
        <v>0.03</v>
      </c>
      <c r="AL112" s="76">
        <v>0.03</v>
      </c>
      <c r="AM112" s="76">
        <v>0.03</v>
      </c>
      <c r="AN112" s="76">
        <v>0.03</v>
      </c>
      <c r="AO112" s="137">
        <v>0.03</v>
      </c>
      <c r="AP112" s="137">
        <v>0.03</v>
      </c>
      <c r="AQ112" s="137">
        <v>0.03</v>
      </c>
      <c r="AR112" s="137">
        <v>0.03</v>
      </c>
      <c r="AS112" s="141">
        <v>0.03</v>
      </c>
      <c r="AW112" s="31">
        <f t="shared" si="12"/>
        <v>0.9300000000000006</v>
      </c>
      <c r="AX112" s="18">
        <v>86400</v>
      </c>
      <c r="AY112" s="33">
        <f t="shared" si="13"/>
        <v>80352.000000000058</v>
      </c>
    </row>
    <row r="113" spans="1:51" x14ac:dyDescent="0.25">
      <c r="A113" s="29"/>
      <c r="B113" s="37"/>
      <c r="C113" s="77" t="s">
        <v>92</v>
      </c>
      <c r="D113" s="78"/>
      <c r="E113" s="79">
        <v>89</v>
      </c>
      <c r="F113" s="77">
        <v>86400</v>
      </c>
      <c r="G113" s="80">
        <f t="shared" si="14"/>
        <v>0</v>
      </c>
      <c r="H113" s="34">
        <v>355968</v>
      </c>
      <c r="I113" s="34">
        <f t="shared" si="15"/>
        <v>-355968</v>
      </c>
      <c r="J113" s="18"/>
      <c r="K113" s="36"/>
      <c r="L113" s="76">
        <v>0.12</v>
      </c>
      <c r="M113" s="76">
        <v>0.12</v>
      </c>
      <c r="N113" s="76"/>
      <c r="O113" s="76">
        <v>0.06</v>
      </c>
      <c r="P113" s="76">
        <v>0.06</v>
      </c>
      <c r="Q113" s="76">
        <v>0.06</v>
      </c>
      <c r="R113" s="76">
        <v>0.06</v>
      </c>
      <c r="S113" s="76">
        <v>0.06</v>
      </c>
      <c r="T113" s="76">
        <v>0.06</v>
      </c>
      <c r="U113" s="76">
        <v>0.06</v>
      </c>
      <c r="V113" s="76">
        <v>0.06</v>
      </c>
      <c r="W113" s="76">
        <v>0.06</v>
      </c>
      <c r="X113" s="76">
        <v>0.06</v>
      </c>
      <c r="Y113" s="76">
        <v>0.06</v>
      </c>
      <c r="Z113" s="76">
        <v>0.06</v>
      </c>
      <c r="AA113" s="76">
        <v>0.06</v>
      </c>
      <c r="AB113" s="76">
        <v>0.06</v>
      </c>
      <c r="AC113" s="76">
        <v>0.06</v>
      </c>
      <c r="AD113" s="76">
        <v>0.06</v>
      </c>
      <c r="AE113" s="76">
        <v>0.06</v>
      </c>
      <c r="AF113" s="76">
        <v>0.06</v>
      </c>
      <c r="AG113" s="76">
        <v>0.06</v>
      </c>
      <c r="AH113" s="76">
        <v>0.06</v>
      </c>
      <c r="AI113" s="76">
        <v>0.06</v>
      </c>
      <c r="AJ113" s="76">
        <v>0.06</v>
      </c>
      <c r="AK113" s="76">
        <v>0.06</v>
      </c>
      <c r="AL113" s="76">
        <v>0.06</v>
      </c>
      <c r="AM113" s="76">
        <v>0.06</v>
      </c>
      <c r="AN113" s="76">
        <v>0.06</v>
      </c>
      <c r="AO113" s="137">
        <v>0.06</v>
      </c>
      <c r="AP113" s="137">
        <v>0.06</v>
      </c>
      <c r="AQ113" s="137">
        <v>0.06</v>
      </c>
      <c r="AR113" s="137">
        <v>0.06</v>
      </c>
      <c r="AS113" s="141">
        <v>0.06</v>
      </c>
      <c r="AW113" s="31">
        <f t="shared" si="12"/>
        <v>1.8600000000000012</v>
      </c>
      <c r="AX113" s="18">
        <v>86400</v>
      </c>
      <c r="AY113" s="33">
        <f t="shared" si="13"/>
        <v>160704.00000000012</v>
      </c>
    </row>
    <row r="114" spans="1:51" x14ac:dyDescent="0.25">
      <c r="A114" s="29"/>
      <c r="B114" s="37"/>
      <c r="C114" s="77" t="s">
        <v>93</v>
      </c>
      <c r="D114" s="78"/>
      <c r="E114" s="79">
        <v>89</v>
      </c>
      <c r="F114" s="77">
        <v>86400</v>
      </c>
      <c r="G114" s="80">
        <f t="shared" si="14"/>
        <v>0</v>
      </c>
      <c r="H114" s="34">
        <v>14832</v>
      </c>
      <c r="I114" s="34">
        <f t="shared" si="15"/>
        <v>-14832</v>
      </c>
      <c r="J114" s="18"/>
      <c r="K114" s="36"/>
      <c r="L114" s="76">
        <v>5.0000000000000001E-3</v>
      </c>
      <c r="M114" s="76">
        <v>5.0000000000000001E-3</v>
      </c>
      <c r="N114" s="76"/>
      <c r="O114" s="76">
        <v>0.01</v>
      </c>
      <c r="P114" s="76">
        <v>0.01</v>
      </c>
      <c r="Q114" s="76">
        <v>0.01</v>
      </c>
      <c r="R114" s="76">
        <v>0.01</v>
      </c>
      <c r="S114" s="76">
        <v>0.01</v>
      </c>
      <c r="T114" s="76">
        <v>0.01</v>
      </c>
      <c r="U114" s="76">
        <v>0.01</v>
      </c>
      <c r="V114" s="76">
        <v>0.01</v>
      </c>
      <c r="W114" s="76">
        <v>0.01</v>
      </c>
      <c r="X114" s="76">
        <v>0.01</v>
      </c>
      <c r="Y114" s="76">
        <v>0.01</v>
      </c>
      <c r="Z114" s="76">
        <v>0.01</v>
      </c>
      <c r="AA114" s="76">
        <v>0.01</v>
      </c>
      <c r="AB114" s="76">
        <v>0.01</v>
      </c>
      <c r="AC114" s="76">
        <v>0.01</v>
      </c>
      <c r="AD114" s="76">
        <v>0.01</v>
      </c>
      <c r="AE114" s="76">
        <v>0.01</v>
      </c>
      <c r="AF114" s="76">
        <v>0.01</v>
      </c>
      <c r="AG114" s="76">
        <v>0.01</v>
      </c>
      <c r="AH114" s="76">
        <v>0.01</v>
      </c>
      <c r="AI114" s="76">
        <v>0.01</v>
      </c>
      <c r="AJ114" s="76">
        <v>0.01</v>
      </c>
      <c r="AK114" s="76">
        <v>0.01</v>
      </c>
      <c r="AL114" s="76">
        <v>0.01</v>
      </c>
      <c r="AM114" s="76">
        <v>0.01</v>
      </c>
      <c r="AN114" s="76">
        <v>0.01</v>
      </c>
      <c r="AO114" s="137">
        <v>0.01</v>
      </c>
      <c r="AP114" s="137">
        <v>0.01</v>
      </c>
      <c r="AQ114" s="137">
        <v>0.01</v>
      </c>
      <c r="AR114" s="137">
        <v>0.01</v>
      </c>
      <c r="AS114" s="141">
        <v>0.01</v>
      </c>
      <c r="AW114" s="31">
        <f t="shared" si="12"/>
        <v>0.31000000000000011</v>
      </c>
      <c r="AX114" s="18">
        <v>86400</v>
      </c>
      <c r="AY114" s="33">
        <f t="shared" si="13"/>
        <v>26784.000000000011</v>
      </c>
    </row>
    <row r="115" spans="1:51" x14ac:dyDescent="0.25">
      <c r="A115" s="29"/>
      <c r="B115" s="37"/>
      <c r="C115" s="77" t="s">
        <v>94</v>
      </c>
      <c r="D115" s="78"/>
      <c r="E115" s="79">
        <v>89</v>
      </c>
      <c r="F115" s="77">
        <v>86400</v>
      </c>
      <c r="G115" s="80">
        <f t="shared" si="14"/>
        <v>0</v>
      </c>
      <c r="H115" s="34">
        <v>44496</v>
      </c>
      <c r="I115" s="34">
        <f t="shared" si="15"/>
        <v>-44496</v>
      </c>
      <c r="J115" s="18"/>
      <c r="K115" s="36"/>
      <c r="L115" s="76">
        <v>1.4999999999999999E-2</v>
      </c>
      <c r="M115" s="76">
        <v>1.4999999999999999E-2</v>
      </c>
      <c r="N115" s="76"/>
      <c r="O115" s="76">
        <v>0.03</v>
      </c>
      <c r="P115" s="76">
        <v>0.03</v>
      </c>
      <c r="Q115" s="76">
        <v>0.03</v>
      </c>
      <c r="R115" s="76">
        <v>0.03</v>
      </c>
      <c r="S115" s="76">
        <v>0.03</v>
      </c>
      <c r="T115" s="76">
        <v>0.03</v>
      </c>
      <c r="U115" s="76">
        <v>0.03</v>
      </c>
      <c r="V115" s="76">
        <v>0.03</v>
      </c>
      <c r="W115" s="76">
        <v>0.03</v>
      </c>
      <c r="X115" s="76">
        <v>0.03</v>
      </c>
      <c r="Y115" s="76">
        <v>0.03</v>
      </c>
      <c r="Z115" s="76">
        <v>0.03</v>
      </c>
      <c r="AA115" s="76">
        <v>0.03</v>
      </c>
      <c r="AB115" s="76">
        <v>0.03</v>
      </c>
      <c r="AC115" s="76">
        <v>0.03</v>
      </c>
      <c r="AD115" s="76">
        <v>0.03</v>
      </c>
      <c r="AE115" s="76">
        <v>0.03</v>
      </c>
      <c r="AF115" s="76">
        <v>0.03</v>
      </c>
      <c r="AG115" s="76">
        <v>0.03</v>
      </c>
      <c r="AH115" s="76">
        <v>0.03</v>
      </c>
      <c r="AI115" s="76">
        <v>0.03</v>
      </c>
      <c r="AJ115" s="76">
        <v>0.03</v>
      </c>
      <c r="AK115" s="76">
        <v>0.03</v>
      </c>
      <c r="AL115" s="76">
        <v>0.03</v>
      </c>
      <c r="AM115" s="76">
        <v>0.03</v>
      </c>
      <c r="AN115" s="76">
        <v>0.03</v>
      </c>
      <c r="AO115" s="137">
        <v>0.03</v>
      </c>
      <c r="AP115" s="137">
        <v>0.03</v>
      </c>
      <c r="AQ115" s="137">
        <v>0.03</v>
      </c>
      <c r="AR115" s="137">
        <v>0.03</v>
      </c>
      <c r="AS115" s="141">
        <v>0.03</v>
      </c>
      <c r="AW115" s="31">
        <f t="shared" si="12"/>
        <v>0.9300000000000006</v>
      </c>
      <c r="AX115" s="18">
        <v>86400</v>
      </c>
      <c r="AY115" s="33">
        <f t="shared" si="13"/>
        <v>80352.000000000058</v>
      </c>
    </row>
    <row r="116" spans="1:51" x14ac:dyDescent="0.25">
      <c r="A116" s="29"/>
      <c r="B116" s="37"/>
      <c r="C116" s="77" t="s">
        <v>95</v>
      </c>
      <c r="D116" s="78"/>
      <c r="E116" s="79">
        <v>89</v>
      </c>
      <c r="F116" s="77">
        <v>86400</v>
      </c>
      <c r="G116" s="80">
        <f t="shared" si="14"/>
        <v>0</v>
      </c>
      <c r="H116" s="34">
        <v>59328</v>
      </c>
      <c r="I116" s="34">
        <f t="shared" si="15"/>
        <v>-59328</v>
      </c>
      <c r="J116" s="18"/>
      <c r="K116" s="36"/>
      <c r="L116" s="76">
        <v>0.02</v>
      </c>
      <c r="M116" s="76">
        <v>0.02</v>
      </c>
      <c r="N116" s="76"/>
      <c r="O116" s="76">
        <v>0.02</v>
      </c>
      <c r="P116" s="76">
        <v>0.02</v>
      </c>
      <c r="Q116" s="76">
        <v>0.02</v>
      </c>
      <c r="R116" s="76">
        <v>0.02</v>
      </c>
      <c r="S116" s="76">
        <v>0.02</v>
      </c>
      <c r="T116" s="76">
        <v>0.02</v>
      </c>
      <c r="U116" s="76">
        <v>0.02</v>
      </c>
      <c r="V116" s="76">
        <v>0.02</v>
      </c>
      <c r="W116" s="76">
        <v>0.02</v>
      </c>
      <c r="X116" s="76">
        <v>0.02</v>
      </c>
      <c r="Y116" s="76">
        <v>0.02</v>
      </c>
      <c r="Z116" s="76">
        <v>0.02</v>
      </c>
      <c r="AA116" s="76">
        <v>0.02</v>
      </c>
      <c r="AB116" s="76">
        <v>0.02</v>
      </c>
      <c r="AC116" s="76">
        <v>0.02</v>
      </c>
      <c r="AD116" s="76">
        <v>0.02</v>
      </c>
      <c r="AE116" s="76">
        <v>0.02</v>
      </c>
      <c r="AF116" s="76">
        <v>0.02</v>
      </c>
      <c r="AG116" s="76">
        <v>0.02</v>
      </c>
      <c r="AH116" s="76">
        <v>0.02</v>
      </c>
      <c r="AI116" s="76">
        <v>0.02</v>
      </c>
      <c r="AJ116" s="76">
        <v>0.02</v>
      </c>
      <c r="AK116" s="76">
        <v>0.02</v>
      </c>
      <c r="AL116" s="76">
        <v>0.02</v>
      </c>
      <c r="AM116" s="76">
        <v>0.02</v>
      </c>
      <c r="AN116" s="76">
        <v>0.02</v>
      </c>
      <c r="AO116" s="137">
        <v>0.02</v>
      </c>
      <c r="AP116" s="137">
        <v>0.02</v>
      </c>
      <c r="AQ116" s="137">
        <v>0.02</v>
      </c>
      <c r="AR116" s="137">
        <v>0.02</v>
      </c>
      <c r="AS116" s="141">
        <v>0.02</v>
      </c>
      <c r="AW116" s="31">
        <f t="shared" si="12"/>
        <v>0.62000000000000022</v>
      </c>
      <c r="AX116" s="18">
        <v>86400</v>
      </c>
      <c r="AY116" s="33">
        <f t="shared" si="13"/>
        <v>53568.000000000022</v>
      </c>
    </row>
    <row r="117" spans="1:51" x14ac:dyDescent="0.25">
      <c r="A117" s="29"/>
      <c r="B117" s="37"/>
      <c r="C117" s="77" t="s">
        <v>96</v>
      </c>
      <c r="D117" s="78"/>
      <c r="E117" s="79">
        <v>89</v>
      </c>
      <c r="F117" s="77">
        <v>86400</v>
      </c>
      <c r="G117" s="80">
        <f t="shared" si="14"/>
        <v>0</v>
      </c>
      <c r="H117" s="34">
        <v>44496</v>
      </c>
      <c r="I117" s="34">
        <f t="shared" si="15"/>
        <v>-44496</v>
      </c>
      <c r="J117" s="18"/>
      <c r="K117" s="36"/>
      <c r="L117" s="76">
        <v>1.4999999999999999E-2</v>
      </c>
      <c r="M117" s="76">
        <v>1.4999999999999999E-2</v>
      </c>
      <c r="N117" s="76"/>
      <c r="O117" s="76">
        <v>0.03</v>
      </c>
      <c r="P117" s="76">
        <v>0.03</v>
      </c>
      <c r="Q117" s="76">
        <v>0.03</v>
      </c>
      <c r="R117" s="76">
        <v>0.03</v>
      </c>
      <c r="S117" s="76">
        <v>0.03</v>
      </c>
      <c r="T117" s="76">
        <v>0.03</v>
      </c>
      <c r="U117" s="76">
        <v>0.03</v>
      </c>
      <c r="V117" s="76">
        <v>0.03</v>
      </c>
      <c r="W117" s="76">
        <v>0.03</v>
      </c>
      <c r="X117" s="76">
        <v>0.03</v>
      </c>
      <c r="Y117" s="76">
        <v>0.03</v>
      </c>
      <c r="Z117" s="76">
        <v>0.03</v>
      </c>
      <c r="AA117" s="76">
        <v>0.03</v>
      </c>
      <c r="AB117" s="76">
        <v>0.03</v>
      </c>
      <c r="AC117" s="76">
        <v>0.03</v>
      </c>
      <c r="AD117" s="76">
        <v>0.03</v>
      </c>
      <c r="AE117" s="76">
        <v>0.03</v>
      </c>
      <c r="AF117" s="76">
        <v>0.03</v>
      </c>
      <c r="AG117" s="76">
        <v>0.03</v>
      </c>
      <c r="AH117" s="76">
        <v>0.01</v>
      </c>
      <c r="AI117" s="76">
        <v>0.01</v>
      </c>
      <c r="AJ117" s="76">
        <v>0.01</v>
      </c>
      <c r="AK117" s="76">
        <v>0.01</v>
      </c>
      <c r="AL117" s="76">
        <v>0.01</v>
      </c>
      <c r="AM117" s="76">
        <v>0.01</v>
      </c>
      <c r="AN117" s="76">
        <v>0.01</v>
      </c>
      <c r="AO117" s="137">
        <v>0.01</v>
      </c>
      <c r="AP117" s="137">
        <v>0.01</v>
      </c>
      <c r="AQ117" s="137">
        <v>0.01</v>
      </c>
      <c r="AR117" s="137">
        <v>0.01</v>
      </c>
      <c r="AS117" s="141">
        <v>0.01</v>
      </c>
      <c r="AW117" s="31">
        <f t="shared" si="12"/>
        <v>0.69000000000000039</v>
      </c>
      <c r="AX117" s="18">
        <v>86400</v>
      </c>
      <c r="AY117" s="33">
        <f t="shared" si="13"/>
        <v>59616.000000000036</v>
      </c>
    </row>
    <row r="118" spans="1:51" x14ac:dyDescent="0.25">
      <c r="A118" s="29"/>
      <c r="B118" s="37"/>
      <c r="C118" s="77" t="s">
        <v>97</v>
      </c>
      <c r="D118" s="78"/>
      <c r="E118" s="79">
        <v>89</v>
      </c>
      <c r="F118" s="77">
        <v>86400</v>
      </c>
      <c r="G118" s="80">
        <f t="shared" si="14"/>
        <v>0</v>
      </c>
      <c r="H118" s="34">
        <v>444960</v>
      </c>
      <c r="I118" s="34">
        <f t="shared" si="15"/>
        <v>-444960</v>
      </c>
      <c r="J118" s="18"/>
      <c r="K118" s="36"/>
      <c r="L118" s="76">
        <v>0.15</v>
      </c>
      <c r="M118" s="76">
        <v>0.15</v>
      </c>
      <c r="N118" s="76"/>
      <c r="O118" s="76">
        <v>0.14000000000000001</v>
      </c>
      <c r="P118" s="76">
        <v>0.14000000000000001</v>
      </c>
      <c r="Q118" s="76">
        <v>0.14000000000000001</v>
      </c>
      <c r="R118" s="76">
        <v>0.14000000000000001</v>
      </c>
      <c r="S118" s="76">
        <v>0.14000000000000001</v>
      </c>
      <c r="T118" s="76">
        <v>0.14000000000000001</v>
      </c>
      <c r="U118" s="76">
        <v>0.14000000000000001</v>
      </c>
      <c r="V118" s="76">
        <v>0.14000000000000001</v>
      </c>
      <c r="W118" s="76">
        <v>0.14000000000000001</v>
      </c>
      <c r="X118" s="76">
        <v>0.14000000000000001</v>
      </c>
      <c r="Y118" s="76">
        <v>0.14000000000000001</v>
      </c>
      <c r="Z118" s="76">
        <v>0.14000000000000001</v>
      </c>
      <c r="AA118" s="76">
        <v>0.14000000000000001</v>
      </c>
      <c r="AB118" s="76">
        <v>0.14000000000000001</v>
      </c>
      <c r="AC118" s="76">
        <v>0.14000000000000001</v>
      </c>
      <c r="AD118" s="76">
        <v>0.14000000000000001</v>
      </c>
      <c r="AE118" s="76">
        <v>0.14000000000000001</v>
      </c>
      <c r="AF118" s="76">
        <v>0.14000000000000001</v>
      </c>
      <c r="AG118" s="76">
        <v>0.14000000000000001</v>
      </c>
      <c r="AH118" s="76">
        <v>0.09</v>
      </c>
      <c r="AI118" s="76">
        <v>0.09</v>
      </c>
      <c r="AJ118" s="76">
        <v>0.09</v>
      </c>
      <c r="AK118" s="76">
        <v>0.09</v>
      </c>
      <c r="AL118" s="76">
        <v>0.09</v>
      </c>
      <c r="AM118" s="76">
        <v>0.09</v>
      </c>
      <c r="AN118" s="76">
        <v>0.09</v>
      </c>
      <c r="AO118" s="137">
        <v>0.09</v>
      </c>
      <c r="AP118" s="137">
        <v>0.09</v>
      </c>
      <c r="AQ118" s="137">
        <v>0.09</v>
      </c>
      <c r="AR118" s="137">
        <v>0.09</v>
      </c>
      <c r="AS118" s="141">
        <v>0.09</v>
      </c>
      <c r="AW118" s="31">
        <f t="shared" si="12"/>
        <v>3.7399999999999998</v>
      </c>
      <c r="AX118" s="18">
        <v>86400</v>
      </c>
      <c r="AY118" s="33">
        <f t="shared" si="13"/>
        <v>323136</v>
      </c>
    </row>
    <row r="119" spans="1:51" x14ac:dyDescent="0.25">
      <c r="A119" s="29"/>
      <c r="B119" s="37"/>
      <c r="C119" s="77" t="s">
        <v>98</v>
      </c>
      <c r="D119" s="78"/>
      <c r="E119" s="79">
        <v>89</v>
      </c>
      <c r="F119" s="77">
        <v>86400</v>
      </c>
      <c r="G119" s="80">
        <f t="shared" si="14"/>
        <v>0</v>
      </c>
      <c r="H119" s="34">
        <v>59328</v>
      </c>
      <c r="I119" s="34">
        <f t="shared" si="15"/>
        <v>-59328</v>
      </c>
      <c r="J119" s="18"/>
      <c r="K119" s="36"/>
      <c r="L119" s="76">
        <v>0.02</v>
      </c>
      <c r="M119" s="76">
        <v>0.02</v>
      </c>
      <c r="N119" s="76"/>
      <c r="O119" s="76">
        <v>0.01</v>
      </c>
      <c r="P119" s="76">
        <v>0.01</v>
      </c>
      <c r="Q119" s="76">
        <v>0.01</v>
      </c>
      <c r="R119" s="76">
        <v>0.01</v>
      </c>
      <c r="S119" s="76">
        <v>0.01</v>
      </c>
      <c r="T119" s="76">
        <v>0.01</v>
      </c>
      <c r="U119" s="76">
        <v>0.01</v>
      </c>
      <c r="V119" s="76">
        <v>0.01</v>
      </c>
      <c r="W119" s="76">
        <v>0.01</v>
      </c>
      <c r="X119" s="76">
        <v>0.01</v>
      </c>
      <c r="Y119" s="76">
        <v>0.01</v>
      </c>
      <c r="Z119" s="76">
        <v>0.01</v>
      </c>
      <c r="AA119" s="76">
        <v>0.01</v>
      </c>
      <c r="AB119" s="76">
        <v>0.01</v>
      </c>
      <c r="AC119" s="76">
        <v>0.01</v>
      </c>
      <c r="AD119" s="76">
        <v>0.01</v>
      </c>
      <c r="AE119" s="76">
        <v>0.01</v>
      </c>
      <c r="AF119" s="76">
        <v>0.01</v>
      </c>
      <c r="AG119" s="76">
        <v>0.01</v>
      </c>
      <c r="AH119" s="76">
        <v>0.01</v>
      </c>
      <c r="AI119" s="76">
        <v>0.01</v>
      </c>
      <c r="AJ119" s="76">
        <v>0.01</v>
      </c>
      <c r="AK119" s="76">
        <v>0.01</v>
      </c>
      <c r="AL119" s="76">
        <v>0.01</v>
      </c>
      <c r="AM119" s="76">
        <v>0.01</v>
      </c>
      <c r="AN119" s="76">
        <v>0.01</v>
      </c>
      <c r="AO119" s="137">
        <v>0.01</v>
      </c>
      <c r="AP119" s="137">
        <v>0.01</v>
      </c>
      <c r="AQ119" s="137">
        <v>0.01</v>
      </c>
      <c r="AR119" s="137">
        <v>0.01</v>
      </c>
      <c r="AS119" s="141">
        <v>0.01</v>
      </c>
      <c r="AW119" s="31">
        <f t="shared" si="12"/>
        <v>0.31000000000000011</v>
      </c>
      <c r="AX119" s="18">
        <v>86400</v>
      </c>
      <c r="AY119" s="33">
        <f t="shared" si="13"/>
        <v>26784.000000000011</v>
      </c>
    </row>
    <row r="120" spans="1:51" x14ac:dyDescent="0.25">
      <c r="A120" s="29"/>
      <c r="B120" s="37"/>
      <c r="C120" s="77" t="s">
        <v>99</v>
      </c>
      <c r="D120" s="78"/>
      <c r="E120" s="79">
        <v>89</v>
      </c>
      <c r="F120" s="77">
        <v>86400</v>
      </c>
      <c r="G120" s="80">
        <f t="shared" si="14"/>
        <v>0</v>
      </c>
      <c r="H120" s="34">
        <v>593279.99999999988</v>
      </c>
      <c r="I120" s="34">
        <f t="shared" si="15"/>
        <v>-593279.99999999988</v>
      </c>
      <c r="J120" s="18"/>
      <c r="K120" s="36"/>
      <c r="L120" s="76">
        <v>0.2</v>
      </c>
      <c r="M120" s="76">
        <v>0.2</v>
      </c>
      <c r="N120" s="76"/>
      <c r="O120" s="76">
        <v>0.15</v>
      </c>
      <c r="P120" s="76">
        <v>0.15</v>
      </c>
      <c r="Q120" s="76">
        <v>0.15</v>
      </c>
      <c r="R120" s="76">
        <v>0.15</v>
      </c>
      <c r="S120" s="76">
        <v>0.15</v>
      </c>
      <c r="T120" s="76">
        <v>0.15</v>
      </c>
      <c r="U120" s="76">
        <v>0.15</v>
      </c>
      <c r="V120" s="76">
        <v>0.15</v>
      </c>
      <c r="W120" s="76">
        <v>0.15</v>
      </c>
      <c r="X120" s="76">
        <v>0.15</v>
      </c>
      <c r="Y120" s="76">
        <v>0.15</v>
      </c>
      <c r="Z120" s="76">
        <v>0.15</v>
      </c>
      <c r="AA120" s="76">
        <v>0.15</v>
      </c>
      <c r="AB120" s="76">
        <v>0.15</v>
      </c>
      <c r="AC120" s="76">
        <v>0.15</v>
      </c>
      <c r="AD120" s="76">
        <v>0.15</v>
      </c>
      <c r="AE120" s="76">
        <v>0.15</v>
      </c>
      <c r="AF120" s="76">
        <v>0.15</v>
      </c>
      <c r="AG120" s="76">
        <v>0.15</v>
      </c>
      <c r="AH120" s="76">
        <v>0.15</v>
      </c>
      <c r="AI120" s="76">
        <v>0.15</v>
      </c>
      <c r="AJ120" s="76">
        <v>0.15</v>
      </c>
      <c r="AK120" s="76">
        <v>0.15</v>
      </c>
      <c r="AL120" s="76">
        <v>0.15</v>
      </c>
      <c r="AM120" s="76">
        <v>0.15</v>
      </c>
      <c r="AN120" s="76">
        <v>0.15</v>
      </c>
      <c r="AO120" s="137">
        <v>0.15</v>
      </c>
      <c r="AP120" s="137">
        <v>0.15</v>
      </c>
      <c r="AQ120" s="137">
        <v>0.15</v>
      </c>
      <c r="AR120" s="137">
        <v>0.15</v>
      </c>
      <c r="AS120" s="141">
        <v>0.15</v>
      </c>
      <c r="AW120" s="31">
        <f t="shared" si="12"/>
        <v>4.6500000000000004</v>
      </c>
      <c r="AX120" s="18">
        <v>86400</v>
      </c>
      <c r="AY120" s="33">
        <f t="shared" si="13"/>
        <v>401760.00000000006</v>
      </c>
    </row>
    <row r="121" spans="1:51" x14ac:dyDescent="0.25">
      <c r="A121" s="29"/>
      <c r="B121" s="37"/>
      <c r="C121" s="77" t="s">
        <v>100</v>
      </c>
      <c r="D121" s="78"/>
      <c r="E121" s="79">
        <v>89</v>
      </c>
      <c r="F121" s="77">
        <v>86400</v>
      </c>
      <c r="G121" s="80">
        <f t="shared" si="14"/>
        <v>0</v>
      </c>
      <c r="H121" s="34">
        <v>44496</v>
      </c>
      <c r="I121" s="34">
        <f t="shared" si="15"/>
        <v>-44496</v>
      </c>
      <c r="J121" s="18"/>
      <c r="K121" s="36"/>
      <c r="L121" s="76">
        <v>1.4999999999999999E-2</v>
      </c>
      <c r="M121" s="76">
        <v>1.4999999999999999E-2</v>
      </c>
      <c r="N121" s="76"/>
      <c r="O121" s="76">
        <v>0.02</v>
      </c>
      <c r="P121" s="76">
        <v>0.02</v>
      </c>
      <c r="Q121" s="76">
        <v>0.02</v>
      </c>
      <c r="R121" s="76">
        <v>0.02</v>
      </c>
      <c r="S121" s="76">
        <v>0.02</v>
      </c>
      <c r="T121" s="76">
        <v>0.02</v>
      </c>
      <c r="U121" s="76">
        <v>0.02</v>
      </c>
      <c r="V121" s="76">
        <v>0.02</v>
      </c>
      <c r="W121" s="76">
        <v>0.02</v>
      </c>
      <c r="X121" s="76">
        <v>0.02</v>
      </c>
      <c r="Y121" s="76">
        <v>0.02</v>
      </c>
      <c r="Z121" s="76">
        <v>0.02</v>
      </c>
      <c r="AA121" s="76">
        <v>0.02</v>
      </c>
      <c r="AB121" s="76">
        <v>0.02</v>
      </c>
      <c r="AC121" s="76">
        <v>0.02</v>
      </c>
      <c r="AD121" s="76">
        <v>0.02</v>
      </c>
      <c r="AE121" s="76">
        <v>0.02</v>
      </c>
      <c r="AF121" s="76">
        <v>0.02</v>
      </c>
      <c r="AG121" s="76">
        <v>0.02</v>
      </c>
      <c r="AH121" s="76">
        <v>0.02</v>
      </c>
      <c r="AI121" s="76">
        <v>0.02</v>
      </c>
      <c r="AJ121" s="76">
        <v>0.02</v>
      </c>
      <c r="AK121" s="76">
        <v>0.02</v>
      </c>
      <c r="AL121" s="76">
        <v>0.02</v>
      </c>
      <c r="AM121" s="76">
        <v>0.02</v>
      </c>
      <c r="AN121" s="76">
        <v>0.02</v>
      </c>
      <c r="AO121" s="137">
        <v>0.02</v>
      </c>
      <c r="AP121" s="137">
        <v>0.02</v>
      </c>
      <c r="AQ121" s="137">
        <v>0.02</v>
      </c>
      <c r="AR121" s="137">
        <v>0.02</v>
      </c>
      <c r="AS121" s="141">
        <v>0.02</v>
      </c>
      <c r="AW121" s="31">
        <f t="shared" si="12"/>
        <v>0.62000000000000022</v>
      </c>
      <c r="AX121" s="18">
        <v>86400</v>
      </c>
      <c r="AY121" s="33">
        <f t="shared" si="13"/>
        <v>53568.000000000022</v>
      </c>
    </row>
    <row r="122" spans="1:51" x14ac:dyDescent="0.25">
      <c r="A122" s="29"/>
      <c r="B122" s="37"/>
      <c r="C122" s="77" t="s">
        <v>101</v>
      </c>
      <c r="D122" s="78"/>
      <c r="E122" s="79">
        <v>89</v>
      </c>
      <c r="F122" s="77">
        <v>86400</v>
      </c>
      <c r="G122" s="80">
        <f t="shared" si="14"/>
        <v>0</v>
      </c>
      <c r="H122" s="34">
        <v>543840.00000000012</v>
      </c>
      <c r="I122" s="34">
        <f>G122-H122</f>
        <v>-543840.00000000012</v>
      </c>
      <c r="J122" s="18"/>
      <c r="K122" s="36"/>
      <c r="L122" s="76">
        <v>0.2</v>
      </c>
      <c r="M122" s="76">
        <v>0.2</v>
      </c>
      <c r="N122" s="76"/>
      <c r="O122" s="76">
        <v>0.125</v>
      </c>
      <c r="P122" s="76">
        <v>0.125</v>
      </c>
      <c r="Q122" s="76">
        <v>0.125</v>
      </c>
      <c r="R122" s="76">
        <v>0.125</v>
      </c>
      <c r="S122" s="76">
        <v>0.125</v>
      </c>
      <c r="T122" s="76">
        <v>0.125</v>
      </c>
      <c r="U122" s="76">
        <v>0.125</v>
      </c>
      <c r="V122" s="76">
        <v>0.125</v>
      </c>
      <c r="W122" s="76">
        <v>0.125</v>
      </c>
      <c r="X122" s="76">
        <v>0.125</v>
      </c>
      <c r="Y122" s="76">
        <v>0.125</v>
      </c>
      <c r="Z122" s="76">
        <v>0.125</v>
      </c>
      <c r="AA122" s="76">
        <v>0.125</v>
      </c>
      <c r="AB122" s="76">
        <v>0.125</v>
      </c>
      <c r="AC122" s="76">
        <v>0.125</v>
      </c>
      <c r="AD122" s="76">
        <v>0.125</v>
      </c>
      <c r="AE122" s="76">
        <v>0.125</v>
      </c>
      <c r="AF122" s="76">
        <v>0.125</v>
      </c>
      <c r="AG122" s="76">
        <v>0.125</v>
      </c>
      <c r="AH122" s="76">
        <v>0.08</v>
      </c>
      <c r="AI122" s="76">
        <v>0.08</v>
      </c>
      <c r="AJ122" s="76">
        <v>0.08</v>
      </c>
      <c r="AK122" s="76">
        <v>0.08</v>
      </c>
      <c r="AL122" s="76">
        <v>0.08</v>
      </c>
      <c r="AM122" s="76">
        <v>0.08</v>
      </c>
      <c r="AN122" s="76">
        <v>0.08</v>
      </c>
      <c r="AO122" s="137">
        <v>0.08</v>
      </c>
      <c r="AP122" s="137">
        <v>0.08</v>
      </c>
      <c r="AQ122" s="137">
        <v>0.08</v>
      </c>
      <c r="AR122" s="137">
        <v>0.08</v>
      </c>
      <c r="AS122" s="141">
        <v>0.08</v>
      </c>
      <c r="AW122" s="31">
        <f t="shared" si="12"/>
        <v>3.3350000000000009</v>
      </c>
      <c r="AX122" s="18">
        <v>86400</v>
      </c>
      <c r="AY122" s="33">
        <f t="shared" si="13"/>
        <v>288144.00000000006</v>
      </c>
    </row>
    <row r="123" spans="1:51" x14ac:dyDescent="0.25">
      <c r="A123" s="29"/>
      <c r="B123" s="37"/>
      <c r="C123" s="77" t="s">
        <v>102</v>
      </c>
      <c r="D123" s="78"/>
      <c r="E123" s="79">
        <v>89</v>
      </c>
      <c r="F123" s="77">
        <v>86400</v>
      </c>
      <c r="G123" s="80">
        <f t="shared" si="14"/>
        <v>0</v>
      </c>
      <c r="H123" s="34">
        <v>988799.99999999988</v>
      </c>
      <c r="I123" s="34">
        <f t="shared" si="15"/>
        <v>-988799.99999999988</v>
      </c>
      <c r="J123" s="18"/>
      <c r="K123" s="36"/>
      <c r="L123" s="76">
        <v>0.35</v>
      </c>
      <c r="M123" s="76">
        <v>0.35</v>
      </c>
      <c r="N123" s="76"/>
      <c r="O123" s="76">
        <v>0.24</v>
      </c>
      <c r="P123" s="76">
        <v>0.24</v>
      </c>
      <c r="Q123" s="76">
        <v>0.24</v>
      </c>
      <c r="R123" s="76">
        <v>0.24</v>
      </c>
      <c r="S123" s="76">
        <v>0.24</v>
      </c>
      <c r="T123" s="76">
        <v>0.24</v>
      </c>
      <c r="U123" s="76">
        <v>0.24</v>
      </c>
      <c r="V123" s="76">
        <v>0.24</v>
      </c>
      <c r="W123" s="76">
        <v>0.24</v>
      </c>
      <c r="X123" s="76">
        <v>0.24</v>
      </c>
      <c r="Y123" s="76">
        <v>0.24</v>
      </c>
      <c r="Z123" s="76">
        <v>0.24</v>
      </c>
      <c r="AA123" s="76">
        <v>0.24</v>
      </c>
      <c r="AB123" s="76">
        <v>0.24</v>
      </c>
      <c r="AC123" s="76">
        <v>0.24</v>
      </c>
      <c r="AD123" s="76">
        <v>0.24</v>
      </c>
      <c r="AE123" s="76">
        <v>0.24</v>
      </c>
      <c r="AF123" s="76">
        <v>0.24</v>
      </c>
      <c r="AG123" s="76">
        <v>0.24</v>
      </c>
      <c r="AH123" s="76">
        <v>0.18</v>
      </c>
      <c r="AI123" s="76">
        <v>0.18</v>
      </c>
      <c r="AJ123" s="76">
        <v>0.18</v>
      </c>
      <c r="AK123" s="76">
        <v>0.18</v>
      </c>
      <c r="AL123" s="76">
        <v>0.18</v>
      </c>
      <c r="AM123" s="76">
        <v>0.18</v>
      </c>
      <c r="AN123" s="76">
        <v>0.18</v>
      </c>
      <c r="AO123" s="137">
        <v>0.18</v>
      </c>
      <c r="AP123" s="137">
        <v>0.18</v>
      </c>
      <c r="AQ123" s="137">
        <v>0.18</v>
      </c>
      <c r="AR123" s="137">
        <v>0.18</v>
      </c>
      <c r="AS123" s="141">
        <v>0.18</v>
      </c>
      <c r="AW123" s="31">
        <f t="shared" si="12"/>
        <v>6.7199999999999989</v>
      </c>
      <c r="AX123" s="18">
        <v>86400</v>
      </c>
      <c r="AY123" s="33">
        <f t="shared" si="13"/>
        <v>580607.99999999988</v>
      </c>
    </row>
    <row r="124" spans="1:51" x14ac:dyDescent="0.25">
      <c r="A124" s="29"/>
      <c r="B124" s="37"/>
      <c r="C124" s="77" t="s">
        <v>103</v>
      </c>
      <c r="D124" s="78"/>
      <c r="E124" s="79">
        <v>89</v>
      </c>
      <c r="F124" s="77">
        <v>86400</v>
      </c>
      <c r="G124" s="80">
        <f t="shared" si="14"/>
        <v>0</v>
      </c>
      <c r="H124" s="34">
        <v>1285439.9999999998</v>
      </c>
      <c r="I124" s="34">
        <f t="shared" si="15"/>
        <v>-1285439.9999999998</v>
      </c>
      <c r="J124" s="18"/>
      <c r="K124" s="36"/>
      <c r="L124" s="76">
        <v>0.3</v>
      </c>
      <c r="M124" s="76">
        <v>0.3</v>
      </c>
      <c r="N124" s="76"/>
      <c r="O124" s="76">
        <v>0.6</v>
      </c>
      <c r="P124" s="76">
        <v>0.6</v>
      </c>
      <c r="Q124" s="76">
        <v>0.6</v>
      </c>
      <c r="R124" s="76">
        <v>0.6</v>
      </c>
      <c r="S124" s="76">
        <v>0.6</v>
      </c>
      <c r="T124" s="76">
        <v>0.6</v>
      </c>
      <c r="U124" s="76">
        <v>0.6</v>
      </c>
      <c r="V124" s="76">
        <v>0.6</v>
      </c>
      <c r="W124" s="76">
        <v>0.6</v>
      </c>
      <c r="X124" s="76">
        <v>0.6</v>
      </c>
      <c r="Y124" s="76">
        <v>0.6</v>
      </c>
      <c r="Z124" s="76">
        <v>0.6</v>
      </c>
      <c r="AA124" s="76">
        <v>0.6</v>
      </c>
      <c r="AB124" s="76">
        <v>0.6</v>
      </c>
      <c r="AC124" s="76">
        <v>0.6</v>
      </c>
      <c r="AD124" s="76">
        <v>0.6</v>
      </c>
      <c r="AE124" s="76">
        <v>0.6</v>
      </c>
      <c r="AF124" s="76">
        <v>0.6</v>
      </c>
      <c r="AG124" s="76">
        <v>0.6</v>
      </c>
      <c r="AH124" s="76">
        <v>0.5</v>
      </c>
      <c r="AI124" s="76">
        <v>0.5</v>
      </c>
      <c r="AJ124" s="76">
        <v>0.5</v>
      </c>
      <c r="AK124" s="76">
        <v>0.5</v>
      </c>
      <c r="AL124" s="76">
        <v>0.5</v>
      </c>
      <c r="AM124" s="76">
        <v>0.5</v>
      </c>
      <c r="AN124" s="76">
        <v>0.5</v>
      </c>
      <c r="AO124" s="137">
        <v>0.4</v>
      </c>
      <c r="AP124" s="137">
        <v>0.4</v>
      </c>
      <c r="AQ124" s="137">
        <v>0.4</v>
      </c>
      <c r="AR124" s="137">
        <v>0.4</v>
      </c>
      <c r="AS124" s="141">
        <v>0.4</v>
      </c>
      <c r="AW124" s="31">
        <f t="shared" si="12"/>
        <v>16.899999999999995</v>
      </c>
      <c r="AX124" s="18">
        <v>86400</v>
      </c>
      <c r="AY124" s="33">
        <f t="shared" si="13"/>
        <v>1460159.9999999995</v>
      </c>
    </row>
    <row r="125" spans="1:51" x14ac:dyDescent="0.25">
      <c r="A125" s="29"/>
      <c r="B125" s="37"/>
      <c r="C125" s="81" t="s">
        <v>104</v>
      </c>
      <c r="D125" s="82"/>
      <c r="E125" s="83">
        <v>89</v>
      </c>
      <c r="F125" s="84">
        <v>86400</v>
      </c>
      <c r="G125" s="85">
        <f t="shared" si="14"/>
        <v>0</v>
      </c>
      <c r="H125" s="34">
        <v>59328</v>
      </c>
      <c r="I125" s="34">
        <f t="shared" si="15"/>
        <v>-59328</v>
      </c>
      <c r="J125" s="18"/>
      <c r="K125" s="36"/>
      <c r="L125" s="76">
        <v>0.02</v>
      </c>
      <c r="M125" s="76">
        <v>0.02</v>
      </c>
      <c r="N125" s="76"/>
      <c r="O125" s="76">
        <v>5.5E-2</v>
      </c>
      <c r="P125" s="76">
        <v>5.5E-2</v>
      </c>
      <c r="Q125" s="76">
        <v>5.5E-2</v>
      </c>
      <c r="R125" s="76">
        <v>5.5E-2</v>
      </c>
      <c r="S125" s="76">
        <v>5.5E-2</v>
      </c>
      <c r="T125" s="76">
        <v>5.5E-2</v>
      </c>
      <c r="U125" s="76">
        <v>5.5E-2</v>
      </c>
      <c r="V125" s="76">
        <v>5.5E-2</v>
      </c>
      <c r="W125" s="76">
        <v>5.5E-2</v>
      </c>
      <c r="X125" s="76">
        <v>5.5E-2</v>
      </c>
      <c r="Y125" s="76">
        <v>5.5E-2</v>
      </c>
      <c r="Z125" s="76">
        <v>5.5E-2</v>
      </c>
      <c r="AA125" s="76">
        <v>5.5E-2</v>
      </c>
      <c r="AB125" s="76">
        <v>5.5E-2</v>
      </c>
      <c r="AC125" s="76">
        <v>5.5E-2</v>
      </c>
      <c r="AD125" s="76">
        <v>5.5E-2</v>
      </c>
      <c r="AE125" s="76">
        <v>5.5E-2</v>
      </c>
      <c r="AF125" s="76">
        <v>5.5E-2</v>
      </c>
      <c r="AG125" s="76">
        <v>5.5E-2</v>
      </c>
      <c r="AH125" s="76">
        <v>5.5E-2</v>
      </c>
      <c r="AI125" s="76">
        <v>5.5E-2</v>
      </c>
      <c r="AJ125" s="76">
        <v>5.5E-2</v>
      </c>
      <c r="AK125" s="76">
        <v>5.5E-2</v>
      </c>
      <c r="AL125" s="76">
        <v>5.5E-2</v>
      </c>
      <c r="AM125" s="76">
        <v>5.5E-2</v>
      </c>
      <c r="AN125" s="76">
        <v>5.5E-2</v>
      </c>
      <c r="AO125" s="137">
        <v>5.5E-2</v>
      </c>
      <c r="AP125" s="137">
        <v>5.5E-2</v>
      </c>
      <c r="AQ125" s="137">
        <v>5.5E-2</v>
      </c>
      <c r="AR125" s="137">
        <v>5.5E-2</v>
      </c>
      <c r="AS125" s="141">
        <v>5.5E-2</v>
      </c>
      <c r="AW125" s="31">
        <f t="shared" si="12"/>
        <v>1.7049999999999996</v>
      </c>
      <c r="AX125" s="18">
        <v>86400</v>
      </c>
      <c r="AY125" s="33">
        <f t="shared" si="13"/>
        <v>147311.99999999997</v>
      </c>
    </row>
    <row r="126" spans="1:51" x14ac:dyDescent="0.25">
      <c r="A126" s="29"/>
      <c r="B126" s="37"/>
      <c r="C126" s="81" t="s">
        <v>105</v>
      </c>
      <c r="D126" s="82"/>
      <c r="E126" s="83">
        <v>89</v>
      </c>
      <c r="F126" s="84">
        <v>86400</v>
      </c>
      <c r="G126" s="85">
        <f t="shared" si="14"/>
        <v>0</v>
      </c>
      <c r="H126" s="34">
        <v>29664</v>
      </c>
      <c r="I126" s="34">
        <f t="shared" si="15"/>
        <v>-29664</v>
      </c>
      <c r="J126" s="18"/>
      <c r="K126" s="36"/>
      <c r="L126" s="76">
        <v>0.01</v>
      </c>
      <c r="M126" s="76">
        <v>0.01</v>
      </c>
      <c r="N126" s="76"/>
      <c r="O126" s="76">
        <v>0</v>
      </c>
      <c r="P126" s="76">
        <v>0</v>
      </c>
      <c r="Q126" s="76">
        <v>0</v>
      </c>
      <c r="R126" s="76">
        <v>0</v>
      </c>
      <c r="S126" s="76">
        <v>0</v>
      </c>
      <c r="T126" s="76">
        <v>0</v>
      </c>
      <c r="U126" s="76">
        <v>0</v>
      </c>
      <c r="V126" s="76">
        <v>0</v>
      </c>
      <c r="W126" s="76">
        <v>0</v>
      </c>
      <c r="X126" s="76">
        <v>0</v>
      </c>
      <c r="Y126" s="76">
        <v>0</v>
      </c>
      <c r="Z126" s="76">
        <v>0</v>
      </c>
      <c r="AA126" s="76">
        <v>0</v>
      </c>
      <c r="AB126" s="76">
        <v>0</v>
      </c>
      <c r="AC126" s="76">
        <v>0</v>
      </c>
      <c r="AD126" s="76">
        <v>0</v>
      </c>
      <c r="AE126" s="76">
        <v>0</v>
      </c>
      <c r="AF126" s="76">
        <v>0</v>
      </c>
      <c r="AG126" s="76">
        <v>0</v>
      </c>
      <c r="AH126" s="76">
        <v>0</v>
      </c>
      <c r="AI126" s="76">
        <v>0</v>
      </c>
      <c r="AJ126" s="76">
        <v>0</v>
      </c>
      <c r="AK126" s="76">
        <v>0</v>
      </c>
      <c r="AL126" s="76">
        <v>0</v>
      </c>
      <c r="AM126" s="76">
        <v>0</v>
      </c>
      <c r="AN126" s="76">
        <v>0</v>
      </c>
      <c r="AO126" s="137">
        <v>0</v>
      </c>
      <c r="AP126" s="137">
        <v>0</v>
      </c>
      <c r="AQ126" s="137">
        <v>0</v>
      </c>
      <c r="AR126" s="137">
        <v>0</v>
      </c>
      <c r="AS126" s="141">
        <v>0</v>
      </c>
      <c r="AW126" s="31">
        <f t="shared" si="12"/>
        <v>0</v>
      </c>
      <c r="AX126" s="18">
        <v>86400</v>
      </c>
      <c r="AY126" s="33">
        <f t="shared" si="13"/>
        <v>0</v>
      </c>
    </row>
    <row r="127" spans="1:51" x14ac:dyDescent="0.25">
      <c r="A127" s="29"/>
      <c r="B127" s="37"/>
      <c r="C127" s="81" t="s">
        <v>106</v>
      </c>
      <c r="D127" s="82"/>
      <c r="E127" s="83">
        <v>89</v>
      </c>
      <c r="F127" s="84">
        <v>86400</v>
      </c>
      <c r="G127" s="85">
        <f t="shared" si="14"/>
        <v>0</v>
      </c>
      <c r="H127" s="34">
        <v>0</v>
      </c>
      <c r="I127" s="34">
        <f t="shared" si="15"/>
        <v>0</v>
      </c>
      <c r="J127" s="18"/>
      <c r="K127" s="36"/>
      <c r="L127" s="76">
        <v>0</v>
      </c>
      <c r="M127" s="76">
        <v>0</v>
      </c>
      <c r="N127" s="76"/>
      <c r="O127" s="76">
        <v>0</v>
      </c>
      <c r="P127" s="76">
        <v>0</v>
      </c>
      <c r="Q127" s="76">
        <v>0</v>
      </c>
      <c r="R127" s="76">
        <v>0</v>
      </c>
      <c r="S127" s="76">
        <v>0</v>
      </c>
      <c r="T127" s="76">
        <v>0</v>
      </c>
      <c r="U127" s="76">
        <v>0</v>
      </c>
      <c r="V127" s="76">
        <v>0</v>
      </c>
      <c r="W127" s="76">
        <v>0</v>
      </c>
      <c r="X127" s="76">
        <v>0</v>
      </c>
      <c r="Y127" s="76">
        <v>0</v>
      </c>
      <c r="Z127" s="76">
        <v>0</v>
      </c>
      <c r="AA127" s="76">
        <v>0</v>
      </c>
      <c r="AB127" s="76">
        <v>0</v>
      </c>
      <c r="AC127" s="76">
        <v>0</v>
      </c>
      <c r="AD127" s="76">
        <v>0</v>
      </c>
      <c r="AE127" s="76">
        <v>0</v>
      </c>
      <c r="AF127" s="76">
        <v>0</v>
      </c>
      <c r="AG127" s="76">
        <v>0</v>
      </c>
      <c r="AH127" s="76">
        <v>0</v>
      </c>
      <c r="AI127" s="76">
        <v>0</v>
      </c>
      <c r="AJ127" s="76">
        <v>0</v>
      </c>
      <c r="AK127" s="76">
        <v>0</v>
      </c>
      <c r="AL127" s="76">
        <v>0</v>
      </c>
      <c r="AM127" s="76">
        <v>0</v>
      </c>
      <c r="AN127" s="76">
        <v>0</v>
      </c>
      <c r="AO127" s="137">
        <v>0</v>
      </c>
      <c r="AP127" s="137">
        <v>0</v>
      </c>
      <c r="AQ127" s="137">
        <v>0</v>
      </c>
      <c r="AR127" s="137">
        <v>0</v>
      </c>
      <c r="AS127" s="141">
        <v>0</v>
      </c>
      <c r="AW127" s="31">
        <f t="shared" si="12"/>
        <v>0</v>
      </c>
      <c r="AX127" s="18">
        <v>86400</v>
      </c>
      <c r="AY127" s="33">
        <f t="shared" si="13"/>
        <v>0</v>
      </c>
    </row>
    <row r="128" spans="1:51" x14ac:dyDescent="0.25">
      <c r="A128" s="29"/>
      <c r="B128" s="37"/>
      <c r="C128" s="81" t="s">
        <v>107</v>
      </c>
      <c r="D128" s="82"/>
      <c r="E128" s="83">
        <v>89</v>
      </c>
      <c r="F128" s="84">
        <v>86400</v>
      </c>
      <c r="G128" s="85">
        <f t="shared" si="14"/>
        <v>0</v>
      </c>
      <c r="H128" s="34">
        <v>148319.99999999997</v>
      </c>
      <c r="I128" s="34">
        <f t="shared" si="15"/>
        <v>-148319.99999999997</v>
      </c>
      <c r="J128" s="18"/>
      <c r="K128" s="36"/>
      <c r="L128" s="76">
        <v>0.05</v>
      </c>
      <c r="M128" s="76">
        <v>0.05</v>
      </c>
      <c r="N128" s="76"/>
      <c r="O128" s="76">
        <v>0.05</v>
      </c>
      <c r="P128" s="76">
        <v>0.05</v>
      </c>
      <c r="Q128" s="76">
        <v>0.05</v>
      </c>
      <c r="R128" s="76">
        <v>0.05</v>
      </c>
      <c r="S128" s="76">
        <v>0.05</v>
      </c>
      <c r="T128" s="76">
        <v>0.05</v>
      </c>
      <c r="U128" s="76">
        <v>0.05</v>
      </c>
      <c r="V128" s="76">
        <v>0.05</v>
      </c>
      <c r="W128" s="76">
        <v>0.05</v>
      </c>
      <c r="X128" s="76">
        <v>0.05</v>
      </c>
      <c r="Y128" s="76">
        <v>0.05</v>
      </c>
      <c r="Z128" s="76">
        <v>0.05</v>
      </c>
      <c r="AA128" s="76">
        <v>0.05</v>
      </c>
      <c r="AB128" s="76">
        <v>0.05</v>
      </c>
      <c r="AC128" s="76">
        <v>0.05</v>
      </c>
      <c r="AD128" s="76">
        <v>0.05</v>
      </c>
      <c r="AE128" s="76">
        <v>0.05</v>
      </c>
      <c r="AF128" s="76">
        <v>0.05</v>
      </c>
      <c r="AG128" s="76">
        <v>0.05</v>
      </c>
      <c r="AH128" s="76">
        <v>0.05</v>
      </c>
      <c r="AI128" s="76">
        <v>0.05</v>
      </c>
      <c r="AJ128" s="76">
        <v>0.05</v>
      </c>
      <c r="AK128" s="76">
        <v>0.05</v>
      </c>
      <c r="AL128" s="76">
        <v>0.05</v>
      </c>
      <c r="AM128" s="76">
        <v>0.05</v>
      </c>
      <c r="AN128" s="76">
        <v>0.05</v>
      </c>
      <c r="AO128" s="137">
        <v>0.05</v>
      </c>
      <c r="AP128" s="137">
        <v>0.05</v>
      </c>
      <c r="AQ128" s="137">
        <v>0.05</v>
      </c>
      <c r="AR128" s="137">
        <v>0.05</v>
      </c>
      <c r="AS128" s="141">
        <v>0.05</v>
      </c>
      <c r="AW128" s="31">
        <f t="shared" si="12"/>
        <v>1.5500000000000007</v>
      </c>
      <c r="AX128" s="18">
        <v>86400</v>
      </c>
      <c r="AY128" s="33">
        <f t="shared" si="13"/>
        <v>133920.00000000006</v>
      </c>
    </row>
    <row r="129" spans="1:51" x14ac:dyDescent="0.25">
      <c r="A129" s="29"/>
      <c r="B129" s="37"/>
      <c r="C129" s="81" t="s">
        <v>108</v>
      </c>
      <c r="D129" s="82"/>
      <c r="E129" s="83">
        <v>89</v>
      </c>
      <c r="F129" s="84">
        <v>86400</v>
      </c>
      <c r="G129" s="85">
        <f t="shared" si="14"/>
        <v>0</v>
      </c>
      <c r="H129" s="34">
        <v>0</v>
      </c>
      <c r="I129" s="34">
        <f t="shared" si="15"/>
        <v>0</v>
      </c>
      <c r="J129" s="18"/>
      <c r="K129" s="36"/>
      <c r="L129" s="76">
        <v>0</v>
      </c>
      <c r="M129" s="76">
        <v>0</v>
      </c>
      <c r="N129" s="76"/>
      <c r="O129" s="76">
        <v>0</v>
      </c>
      <c r="P129" s="76">
        <v>0</v>
      </c>
      <c r="Q129" s="76">
        <v>0</v>
      </c>
      <c r="R129" s="76">
        <v>0</v>
      </c>
      <c r="S129" s="76">
        <v>0</v>
      </c>
      <c r="T129" s="76">
        <v>0</v>
      </c>
      <c r="U129" s="76">
        <v>0</v>
      </c>
      <c r="V129" s="76">
        <v>0</v>
      </c>
      <c r="W129" s="76">
        <v>0</v>
      </c>
      <c r="X129" s="76">
        <v>0</v>
      </c>
      <c r="Y129" s="76">
        <v>0</v>
      </c>
      <c r="Z129" s="76">
        <v>0</v>
      </c>
      <c r="AA129" s="76">
        <v>0</v>
      </c>
      <c r="AB129" s="76">
        <v>0</v>
      </c>
      <c r="AC129" s="76">
        <v>0</v>
      </c>
      <c r="AD129" s="76">
        <v>0</v>
      </c>
      <c r="AE129" s="76">
        <v>0</v>
      </c>
      <c r="AF129" s="76">
        <v>0</v>
      </c>
      <c r="AG129" s="76">
        <v>0</v>
      </c>
      <c r="AH129" s="76">
        <v>0</v>
      </c>
      <c r="AI129" s="76">
        <v>0</v>
      </c>
      <c r="AJ129" s="76">
        <v>0</v>
      </c>
      <c r="AK129" s="76">
        <v>0</v>
      </c>
      <c r="AL129" s="76">
        <v>0</v>
      </c>
      <c r="AM129" s="76">
        <v>0</v>
      </c>
      <c r="AN129" s="76">
        <v>0</v>
      </c>
      <c r="AO129" s="137">
        <v>0</v>
      </c>
      <c r="AP129" s="137">
        <v>0</v>
      </c>
      <c r="AQ129" s="137">
        <v>0</v>
      </c>
      <c r="AR129" s="137">
        <v>0</v>
      </c>
      <c r="AS129" s="141">
        <v>0</v>
      </c>
      <c r="AW129" s="31">
        <f t="shared" si="12"/>
        <v>0</v>
      </c>
      <c r="AX129" s="18">
        <v>86400</v>
      </c>
      <c r="AY129" s="33">
        <f t="shared" si="13"/>
        <v>0</v>
      </c>
    </row>
    <row r="130" spans="1:51" x14ac:dyDescent="0.25">
      <c r="A130" s="29"/>
      <c r="B130" s="37"/>
      <c r="C130" s="81" t="s">
        <v>109</v>
      </c>
      <c r="D130" s="82"/>
      <c r="E130" s="83">
        <v>89</v>
      </c>
      <c r="F130" s="84">
        <v>86400</v>
      </c>
      <c r="G130" s="85">
        <f t="shared" si="14"/>
        <v>0</v>
      </c>
      <c r="H130" s="34">
        <v>0</v>
      </c>
      <c r="I130" s="34">
        <f t="shared" si="15"/>
        <v>0</v>
      </c>
      <c r="J130" s="18"/>
      <c r="K130" s="36"/>
      <c r="L130" s="76">
        <v>0</v>
      </c>
      <c r="M130" s="76">
        <v>0</v>
      </c>
      <c r="N130" s="76"/>
      <c r="O130" s="76">
        <v>0.01</v>
      </c>
      <c r="P130" s="76">
        <v>0.01</v>
      </c>
      <c r="Q130" s="76">
        <v>0.01</v>
      </c>
      <c r="R130" s="76">
        <v>0.01</v>
      </c>
      <c r="S130" s="76">
        <v>0.01</v>
      </c>
      <c r="T130" s="76">
        <v>0.01</v>
      </c>
      <c r="U130" s="76">
        <v>0.01</v>
      </c>
      <c r="V130" s="76">
        <v>0.01</v>
      </c>
      <c r="W130" s="76">
        <v>0.01</v>
      </c>
      <c r="X130" s="76">
        <v>0.01</v>
      </c>
      <c r="Y130" s="76">
        <v>0.01</v>
      </c>
      <c r="Z130" s="76">
        <v>0.01</v>
      </c>
      <c r="AA130" s="76">
        <v>0.01</v>
      </c>
      <c r="AB130" s="76">
        <v>0.01</v>
      </c>
      <c r="AC130" s="76">
        <v>0.01</v>
      </c>
      <c r="AD130" s="76">
        <v>0.01</v>
      </c>
      <c r="AE130" s="76">
        <v>0.01</v>
      </c>
      <c r="AF130" s="76">
        <v>0.01</v>
      </c>
      <c r="AG130" s="76">
        <v>0.01</v>
      </c>
      <c r="AH130" s="76">
        <v>0.01</v>
      </c>
      <c r="AI130" s="76">
        <v>0.01</v>
      </c>
      <c r="AJ130" s="76">
        <v>0.01</v>
      </c>
      <c r="AK130" s="76">
        <v>0.01</v>
      </c>
      <c r="AL130" s="76">
        <v>0.01</v>
      </c>
      <c r="AM130" s="76">
        <v>0.01</v>
      </c>
      <c r="AN130" s="76">
        <v>0.01</v>
      </c>
      <c r="AO130" s="137">
        <v>0.01</v>
      </c>
      <c r="AP130" s="137">
        <v>0.01</v>
      </c>
      <c r="AQ130" s="137">
        <v>0.01</v>
      </c>
      <c r="AR130" s="137">
        <v>0.01</v>
      </c>
      <c r="AS130" s="141">
        <v>0.01</v>
      </c>
      <c r="AW130" s="31">
        <f t="shared" si="12"/>
        <v>0.31000000000000011</v>
      </c>
      <c r="AX130" s="18">
        <v>86400</v>
      </c>
      <c r="AY130" s="33">
        <f t="shared" si="13"/>
        <v>26784.000000000011</v>
      </c>
    </row>
    <row r="131" spans="1:51" x14ac:dyDescent="0.25">
      <c r="A131" s="29"/>
      <c r="B131" s="37"/>
      <c r="C131" s="81" t="s">
        <v>110</v>
      </c>
      <c r="D131" s="82"/>
      <c r="E131" s="83">
        <v>89</v>
      </c>
      <c r="F131" s="84">
        <v>86400</v>
      </c>
      <c r="G131" s="85">
        <f t="shared" si="14"/>
        <v>0</v>
      </c>
      <c r="H131" s="34">
        <v>59328</v>
      </c>
      <c r="I131" s="34">
        <f t="shared" si="15"/>
        <v>-59328</v>
      </c>
      <c r="J131" s="18"/>
      <c r="K131" s="36"/>
      <c r="L131" s="76">
        <v>0.02</v>
      </c>
      <c r="M131" s="76">
        <v>0.02</v>
      </c>
      <c r="N131" s="76"/>
      <c r="O131" s="76">
        <v>0</v>
      </c>
      <c r="P131" s="76">
        <v>0</v>
      </c>
      <c r="Q131" s="76">
        <v>0</v>
      </c>
      <c r="R131" s="76">
        <v>0</v>
      </c>
      <c r="S131" s="76">
        <v>0</v>
      </c>
      <c r="T131" s="76">
        <v>0</v>
      </c>
      <c r="U131" s="76">
        <v>0</v>
      </c>
      <c r="V131" s="76">
        <v>0</v>
      </c>
      <c r="W131" s="76">
        <v>0</v>
      </c>
      <c r="X131" s="76">
        <v>0</v>
      </c>
      <c r="Y131" s="76">
        <v>0</v>
      </c>
      <c r="Z131" s="76">
        <v>0</v>
      </c>
      <c r="AA131" s="76">
        <v>0</v>
      </c>
      <c r="AB131" s="76">
        <v>0</v>
      </c>
      <c r="AC131" s="76">
        <v>0</v>
      </c>
      <c r="AD131" s="76">
        <v>0</v>
      </c>
      <c r="AE131" s="76">
        <v>0</v>
      </c>
      <c r="AF131" s="76">
        <v>0</v>
      </c>
      <c r="AG131" s="76">
        <v>0</v>
      </c>
      <c r="AH131" s="76">
        <v>0</v>
      </c>
      <c r="AI131" s="76">
        <v>0</v>
      </c>
      <c r="AJ131" s="76">
        <v>0</v>
      </c>
      <c r="AK131" s="76">
        <v>0</v>
      </c>
      <c r="AL131" s="76">
        <v>0</v>
      </c>
      <c r="AM131" s="76">
        <v>0</v>
      </c>
      <c r="AN131" s="76">
        <v>0</v>
      </c>
      <c r="AO131" s="137">
        <v>0</v>
      </c>
      <c r="AP131" s="137">
        <v>0</v>
      </c>
      <c r="AQ131" s="137">
        <v>0</v>
      </c>
      <c r="AR131" s="137">
        <v>0</v>
      </c>
      <c r="AS131" s="141">
        <v>0</v>
      </c>
      <c r="AW131" s="31">
        <f t="shared" si="12"/>
        <v>0</v>
      </c>
      <c r="AX131" s="18">
        <v>86400</v>
      </c>
      <c r="AY131" s="33">
        <f t="shared" si="13"/>
        <v>0</v>
      </c>
    </row>
    <row r="132" spans="1:51" x14ac:dyDescent="0.25">
      <c r="A132" s="29"/>
      <c r="B132" s="37"/>
      <c r="C132" s="81" t="s">
        <v>111</v>
      </c>
      <c r="D132" s="82"/>
      <c r="E132" s="83">
        <v>89</v>
      </c>
      <c r="F132" s="84">
        <v>86400</v>
      </c>
      <c r="G132" s="85">
        <f t="shared" si="14"/>
        <v>0</v>
      </c>
      <c r="H132" s="34">
        <v>29664</v>
      </c>
      <c r="I132" s="34">
        <f t="shared" si="15"/>
        <v>-29664</v>
      </c>
      <c r="J132" s="18"/>
      <c r="K132" s="36"/>
      <c r="L132" s="76">
        <v>0.01</v>
      </c>
      <c r="M132" s="76">
        <v>0.01</v>
      </c>
      <c r="N132" s="76"/>
      <c r="O132" s="76">
        <v>0</v>
      </c>
      <c r="P132" s="76">
        <v>0</v>
      </c>
      <c r="Q132" s="76">
        <v>0</v>
      </c>
      <c r="R132" s="76">
        <v>0</v>
      </c>
      <c r="S132" s="76">
        <v>0</v>
      </c>
      <c r="T132" s="76">
        <v>0</v>
      </c>
      <c r="U132" s="76">
        <v>0</v>
      </c>
      <c r="V132" s="76">
        <v>0</v>
      </c>
      <c r="W132" s="76">
        <v>0</v>
      </c>
      <c r="X132" s="76">
        <v>0</v>
      </c>
      <c r="Y132" s="76">
        <v>0</v>
      </c>
      <c r="Z132" s="76">
        <v>0</v>
      </c>
      <c r="AA132" s="76">
        <v>0</v>
      </c>
      <c r="AB132" s="76">
        <v>0</v>
      </c>
      <c r="AC132" s="76">
        <v>0</v>
      </c>
      <c r="AD132" s="76">
        <v>0</v>
      </c>
      <c r="AE132" s="76">
        <v>0</v>
      </c>
      <c r="AF132" s="76">
        <v>0</v>
      </c>
      <c r="AG132" s="76">
        <v>0</v>
      </c>
      <c r="AH132" s="76">
        <v>0</v>
      </c>
      <c r="AI132" s="76">
        <v>0</v>
      </c>
      <c r="AJ132" s="76">
        <v>0</v>
      </c>
      <c r="AK132" s="76">
        <v>0</v>
      </c>
      <c r="AL132" s="76">
        <v>0</v>
      </c>
      <c r="AM132" s="76">
        <v>0</v>
      </c>
      <c r="AN132" s="76">
        <v>0</v>
      </c>
      <c r="AO132" s="137">
        <v>0</v>
      </c>
      <c r="AP132" s="137">
        <v>0</v>
      </c>
      <c r="AQ132" s="137">
        <v>0</v>
      </c>
      <c r="AR132" s="137">
        <v>0</v>
      </c>
      <c r="AS132" s="141">
        <v>0</v>
      </c>
      <c r="AW132" s="31">
        <f t="shared" si="12"/>
        <v>0</v>
      </c>
      <c r="AX132" s="18">
        <v>86400</v>
      </c>
      <c r="AY132" s="33">
        <f t="shared" si="13"/>
        <v>0</v>
      </c>
    </row>
    <row r="133" spans="1:51" x14ac:dyDescent="0.25">
      <c r="A133" s="29"/>
      <c r="B133" s="37"/>
      <c r="C133" s="81" t="s">
        <v>112</v>
      </c>
      <c r="D133" s="82"/>
      <c r="E133" s="83">
        <v>89</v>
      </c>
      <c r="F133" s="84">
        <v>86400</v>
      </c>
      <c r="G133" s="85">
        <f t="shared" si="14"/>
        <v>0</v>
      </c>
      <c r="H133" s="34">
        <v>0</v>
      </c>
      <c r="I133" s="34">
        <f t="shared" si="15"/>
        <v>0</v>
      </c>
      <c r="J133" s="18"/>
      <c r="K133" s="36"/>
      <c r="L133" s="76">
        <v>0</v>
      </c>
      <c r="M133" s="76">
        <v>0</v>
      </c>
      <c r="N133" s="76"/>
      <c r="O133" s="76">
        <v>0</v>
      </c>
      <c r="P133" s="76">
        <v>0</v>
      </c>
      <c r="Q133" s="76">
        <v>0</v>
      </c>
      <c r="R133" s="76">
        <v>0</v>
      </c>
      <c r="S133" s="76">
        <v>0</v>
      </c>
      <c r="T133" s="76">
        <v>0</v>
      </c>
      <c r="U133" s="76">
        <v>0</v>
      </c>
      <c r="V133" s="76">
        <v>0</v>
      </c>
      <c r="W133" s="76">
        <v>0</v>
      </c>
      <c r="X133" s="76">
        <v>0</v>
      </c>
      <c r="Y133" s="76">
        <v>0</v>
      </c>
      <c r="Z133" s="76">
        <v>0</v>
      </c>
      <c r="AA133" s="76">
        <v>0</v>
      </c>
      <c r="AB133" s="76">
        <v>0</v>
      </c>
      <c r="AC133" s="76">
        <v>0</v>
      </c>
      <c r="AD133" s="76">
        <v>0</v>
      </c>
      <c r="AE133" s="76">
        <v>0</v>
      </c>
      <c r="AF133" s="76">
        <v>0</v>
      </c>
      <c r="AG133" s="76">
        <v>0</v>
      </c>
      <c r="AH133" s="76">
        <v>0</v>
      </c>
      <c r="AI133" s="76">
        <v>0</v>
      </c>
      <c r="AJ133" s="76">
        <v>0</v>
      </c>
      <c r="AK133" s="76">
        <v>0</v>
      </c>
      <c r="AL133" s="76">
        <v>0</v>
      </c>
      <c r="AM133" s="76">
        <v>0</v>
      </c>
      <c r="AN133" s="76">
        <v>0</v>
      </c>
      <c r="AO133" s="137">
        <v>0</v>
      </c>
      <c r="AP133" s="137">
        <v>0</v>
      </c>
      <c r="AQ133" s="137">
        <v>0</v>
      </c>
      <c r="AR133" s="137">
        <v>0</v>
      </c>
      <c r="AS133" s="141">
        <v>0</v>
      </c>
      <c r="AW133" s="31">
        <f t="shared" ref="AW133:AW156" si="16">SUM(O133:AS133)</f>
        <v>0</v>
      </c>
      <c r="AX133" s="18">
        <v>86400</v>
      </c>
      <c r="AY133" s="33">
        <f t="shared" ref="AY133:AY156" si="17">AW133*AX133</f>
        <v>0</v>
      </c>
    </row>
    <row r="134" spans="1:51" x14ac:dyDescent="0.25">
      <c r="A134" s="29"/>
      <c r="B134" s="37"/>
      <c r="C134" s="81" t="s">
        <v>113</v>
      </c>
      <c r="D134" s="82"/>
      <c r="E134" s="83">
        <v>89</v>
      </c>
      <c r="F134" s="84">
        <v>86400</v>
      </c>
      <c r="G134" s="85">
        <f t="shared" si="14"/>
        <v>0</v>
      </c>
      <c r="H134" s="34">
        <v>296639.99999999994</v>
      </c>
      <c r="I134" s="34">
        <f t="shared" si="15"/>
        <v>-296639.99999999994</v>
      </c>
      <c r="J134" s="18"/>
      <c r="K134" s="36"/>
      <c r="L134" s="76">
        <v>0.1</v>
      </c>
      <c r="M134" s="76">
        <v>0.1</v>
      </c>
      <c r="N134" s="76"/>
      <c r="O134" s="76">
        <v>6.5000000000000002E-2</v>
      </c>
      <c r="P134" s="76">
        <v>6.5000000000000002E-2</v>
      </c>
      <c r="Q134" s="76">
        <v>6.5000000000000002E-2</v>
      </c>
      <c r="R134" s="76">
        <v>6.5000000000000002E-2</v>
      </c>
      <c r="S134" s="76">
        <v>6.5000000000000002E-2</v>
      </c>
      <c r="T134" s="76">
        <v>6.5000000000000002E-2</v>
      </c>
      <c r="U134" s="76">
        <v>6.5000000000000002E-2</v>
      </c>
      <c r="V134" s="76">
        <v>6.5000000000000002E-2</v>
      </c>
      <c r="W134" s="76">
        <v>6.5000000000000002E-2</v>
      </c>
      <c r="X134" s="76">
        <v>6.5000000000000002E-2</v>
      </c>
      <c r="Y134" s="76">
        <v>6.5000000000000002E-2</v>
      </c>
      <c r="Z134" s="76">
        <v>6.5000000000000002E-2</v>
      </c>
      <c r="AA134" s="76">
        <v>6.5000000000000002E-2</v>
      </c>
      <c r="AB134" s="76">
        <v>6.5000000000000002E-2</v>
      </c>
      <c r="AC134" s="76">
        <v>6.5000000000000002E-2</v>
      </c>
      <c r="AD134" s="76">
        <v>6.5000000000000002E-2</v>
      </c>
      <c r="AE134" s="76">
        <v>6.5000000000000002E-2</v>
      </c>
      <c r="AF134" s="76">
        <v>6.5000000000000002E-2</v>
      </c>
      <c r="AG134" s="76">
        <v>6.5000000000000002E-2</v>
      </c>
      <c r="AH134" s="76">
        <v>6.5000000000000002E-2</v>
      </c>
      <c r="AI134" s="76">
        <v>6.5000000000000002E-2</v>
      </c>
      <c r="AJ134" s="76">
        <v>6.5000000000000002E-2</v>
      </c>
      <c r="AK134" s="76">
        <v>6.5000000000000002E-2</v>
      </c>
      <c r="AL134" s="76">
        <v>6.5000000000000002E-2</v>
      </c>
      <c r="AM134" s="76">
        <v>6.5000000000000002E-2</v>
      </c>
      <c r="AN134" s="76">
        <v>6.5000000000000002E-2</v>
      </c>
      <c r="AO134" s="137">
        <v>6.5000000000000002E-2</v>
      </c>
      <c r="AP134" s="137">
        <v>6.5000000000000002E-2</v>
      </c>
      <c r="AQ134" s="137">
        <v>6.5000000000000002E-2</v>
      </c>
      <c r="AR134" s="137">
        <v>6.5000000000000002E-2</v>
      </c>
      <c r="AS134" s="141">
        <v>6.5000000000000002E-2</v>
      </c>
      <c r="AW134" s="31">
        <f t="shared" si="16"/>
        <v>2.0149999999999988</v>
      </c>
      <c r="AX134" s="18">
        <v>86400</v>
      </c>
      <c r="AY134" s="33">
        <f t="shared" si="17"/>
        <v>174095.99999999988</v>
      </c>
    </row>
    <row r="135" spans="1:51" x14ac:dyDescent="0.25">
      <c r="A135" s="29"/>
      <c r="B135" s="37"/>
      <c r="C135" s="81" t="s">
        <v>114</v>
      </c>
      <c r="D135" s="82"/>
      <c r="E135" s="83">
        <v>89</v>
      </c>
      <c r="F135" s="84">
        <v>86400</v>
      </c>
      <c r="G135" s="85">
        <f t="shared" si="14"/>
        <v>0</v>
      </c>
      <c r="H135" s="34">
        <v>148319.99999999997</v>
      </c>
      <c r="I135" s="34">
        <f t="shared" si="15"/>
        <v>-148319.99999999997</v>
      </c>
      <c r="J135" s="18"/>
      <c r="K135" s="36"/>
      <c r="L135" s="76">
        <v>0.05</v>
      </c>
      <c r="M135" s="76">
        <v>0.05</v>
      </c>
      <c r="N135" s="76"/>
      <c r="O135" s="76">
        <v>0.02</v>
      </c>
      <c r="P135" s="76">
        <v>0.02</v>
      </c>
      <c r="Q135" s="76">
        <v>0.02</v>
      </c>
      <c r="R135" s="76">
        <v>0.02</v>
      </c>
      <c r="S135" s="76">
        <v>0.02</v>
      </c>
      <c r="T135" s="76">
        <v>0.02</v>
      </c>
      <c r="U135" s="76">
        <v>0.02</v>
      </c>
      <c r="V135" s="76">
        <v>0.02</v>
      </c>
      <c r="W135" s="76">
        <v>0.02</v>
      </c>
      <c r="X135" s="76">
        <v>0.02</v>
      </c>
      <c r="Y135" s="76">
        <v>0.02</v>
      </c>
      <c r="Z135" s="76">
        <v>0.02</v>
      </c>
      <c r="AA135" s="76">
        <v>0.02</v>
      </c>
      <c r="AB135" s="76">
        <v>0.02</v>
      </c>
      <c r="AC135" s="76">
        <v>0.02</v>
      </c>
      <c r="AD135" s="76">
        <v>0.02</v>
      </c>
      <c r="AE135" s="76">
        <v>0.02</v>
      </c>
      <c r="AF135" s="76">
        <v>0.02</v>
      </c>
      <c r="AG135" s="76">
        <v>0.02</v>
      </c>
      <c r="AH135" s="76">
        <v>0.02</v>
      </c>
      <c r="AI135" s="76">
        <v>0.02</v>
      </c>
      <c r="AJ135" s="76">
        <v>0.02</v>
      </c>
      <c r="AK135" s="76">
        <v>0.02</v>
      </c>
      <c r="AL135" s="76">
        <v>0.02</v>
      </c>
      <c r="AM135" s="76">
        <v>0.02</v>
      </c>
      <c r="AN135" s="76">
        <v>0.02</v>
      </c>
      <c r="AO135" s="137">
        <v>0.02</v>
      </c>
      <c r="AP135" s="137">
        <v>0.02</v>
      </c>
      <c r="AQ135" s="137">
        <v>0.02</v>
      </c>
      <c r="AR135" s="137">
        <v>0.02</v>
      </c>
      <c r="AS135" s="141">
        <v>0.02</v>
      </c>
      <c r="AW135" s="31">
        <f t="shared" si="16"/>
        <v>0.62000000000000022</v>
      </c>
      <c r="AX135" s="18">
        <v>86400</v>
      </c>
      <c r="AY135" s="33">
        <f t="shared" si="17"/>
        <v>53568.000000000022</v>
      </c>
    </row>
    <row r="136" spans="1:51" x14ac:dyDescent="0.25">
      <c r="A136" s="29"/>
      <c r="B136" s="37"/>
      <c r="C136" s="81" t="s">
        <v>115</v>
      </c>
      <c r="D136" s="82"/>
      <c r="E136" s="83">
        <v>89</v>
      </c>
      <c r="F136" s="84">
        <v>86400</v>
      </c>
      <c r="G136" s="85">
        <f t="shared" si="14"/>
        <v>0</v>
      </c>
      <c r="H136" s="34">
        <v>0</v>
      </c>
      <c r="I136" s="34">
        <f t="shared" si="15"/>
        <v>0</v>
      </c>
      <c r="J136" s="18"/>
      <c r="K136" s="36"/>
      <c r="L136" s="76">
        <v>0</v>
      </c>
      <c r="M136" s="76">
        <v>0</v>
      </c>
      <c r="N136" s="76"/>
      <c r="O136" s="76">
        <v>0</v>
      </c>
      <c r="P136" s="76">
        <v>0</v>
      </c>
      <c r="Q136" s="76">
        <v>0</v>
      </c>
      <c r="R136" s="76">
        <v>0</v>
      </c>
      <c r="S136" s="76">
        <v>0</v>
      </c>
      <c r="T136" s="76">
        <v>0</v>
      </c>
      <c r="U136" s="76">
        <v>0</v>
      </c>
      <c r="V136" s="76">
        <v>0</v>
      </c>
      <c r="W136" s="76">
        <v>0</v>
      </c>
      <c r="X136" s="76">
        <v>0</v>
      </c>
      <c r="Y136" s="76">
        <v>0</v>
      </c>
      <c r="Z136" s="76">
        <v>0</v>
      </c>
      <c r="AA136" s="76">
        <v>0</v>
      </c>
      <c r="AB136" s="76">
        <v>0</v>
      </c>
      <c r="AC136" s="76">
        <v>0</v>
      </c>
      <c r="AD136" s="76">
        <v>0</v>
      </c>
      <c r="AE136" s="76">
        <v>0</v>
      </c>
      <c r="AF136" s="76">
        <v>0</v>
      </c>
      <c r="AG136" s="76">
        <v>0</v>
      </c>
      <c r="AH136" s="76">
        <v>0</v>
      </c>
      <c r="AI136" s="76">
        <v>0</v>
      </c>
      <c r="AJ136" s="76">
        <v>0</v>
      </c>
      <c r="AK136" s="76">
        <v>0</v>
      </c>
      <c r="AL136" s="76">
        <v>0</v>
      </c>
      <c r="AM136" s="76">
        <v>0</v>
      </c>
      <c r="AN136" s="76">
        <v>0</v>
      </c>
      <c r="AO136" s="137">
        <v>0</v>
      </c>
      <c r="AP136" s="137">
        <v>0</v>
      </c>
      <c r="AQ136" s="137">
        <v>0</v>
      </c>
      <c r="AR136" s="137">
        <v>0</v>
      </c>
      <c r="AS136" s="141">
        <v>0</v>
      </c>
      <c r="AW136" s="31">
        <f t="shared" si="16"/>
        <v>0</v>
      </c>
      <c r="AX136" s="18">
        <v>86400</v>
      </c>
      <c r="AY136" s="33">
        <f t="shared" si="17"/>
        <v>0</v>
      </c>
    </row>
    <row r="137" spans="1:51" x14ac:dyDescent="0.25">
      <c r="A137" s="29"/>
      <c r="B137" s="37"/>
      <c r="C137" s="81" t="s">
        <v>116</v>
      </c>
      <c r="D137" s="82"/>
      <c r="E137" s="83">
        <v>89</v>
      </c>
      <c r="F137" s="84">
        <v>86400</v>
      </c>
      <c r="G137" s="85">
        <f t="shared" si="14"/>
        <v>0</v>
      </c>
      <c r="H137" s="34">
        <v>0</v>
      </c>
      <c r="I137" s="34">
        <f t="shared" si="15"/>
        <v>0</v>
      </c>
      <c r="J137" s="18"/>
      <c r="K137" s="36"/>
      <c r="L137" s="76">
        <v>0</v>
      </c>
      <c r="M137" s="76">
        <v>0</v>
      </c>
      <c r="N137" s="76"/>
      <c r="O137" s="76">
        <v>1.4999999999999999E-2</v>
      </c>
      <c r="P137" s="76">
        <v>1.4999999999999999E-2</v>
      </c>
      <c r="Q137" s="76">
        <v>1.4999999999999999E-2</v>
      </c>
      <c r="R137" s="76">
        <v>1.4999999999999999E-2</v>
      </c>
      <c r="S137" s="76">
        <v>1.4999999999999999E-2</v>
      </c>
      <c r="T137" s="76">
        <v>1.4999999999999999E-2</v>
      </c>
      <c r="U137" s="76">
        <v>1.4999999999999999E-2</v>
      </c>
      <c r="V137" s="76">
        <v>1.4999999999999999E-2</v>
      </c>
      <c r="W137" s="76">
        <v>1.4999999999999999E-2</v>
      </c>
      <c r="X137" s="76">
        <v>1.4999999999999999E-2</v>
      </c>
      <c r="Y137" s="76">
        <v>1.4999999999999999E-2</v>
      </c>
      <c r="Z137" s="76">
        <v>1.4999999999999999E-2</v>
      </c>
      <c r="AA137" s="76">
        <v>1.4999999999999999E-2</v>
      </c>
      <c r="AB137" s="76">
        <v>1.4999999999999999E-2</v>
      </c>
      <c r="AC137" s="76">
        <v>1.4999999999999999E-2</v>
      </c>
      <c r="AD137" s="76">
        <v>1.4999999999999999E-2</v>
      </c>
      <c r="AE137" s="76">
        <v>1.4999999999999999E-2</v>
      </c>
      <c r="AF137" s="76">
        <v>1.4999999999999999E-2</v>
      </c>
      <c r="AG137" s="76">
        <v>1.4999999999999999E-2</v>
      </c>
      <c r="AH137" s="76">
        <v>1.4999999999999999E-2</v>
      </c>
      <c r="AI137" s="76">
        <v>1.4999999999999999E-2</v>
      </c>
      <c r="AJ137" s="76">
        <v>1.4999999999999999E-2</v>
      </c>
      <c r="AK137" s="76">
        <v>1.4999999999999999E-2</v>
      </c>
      <c r="AL137" s="76">
        <v>1.4999999999999999E-2</v>
      </c>
      <c r="AM137" s="76">
        <v>1.4999999999999999E-2</v>
      </c>
      <c r="AN137" s="76">
        <v>1.4999999999999999E-2</v>
      </c>
      <c r="AO137" s="137">
        <v>1.4999999999999999E-2</v>
      </c>
      <c r="AP137" s="137">
        <v>1.4999999999999999E-2</v>
      </c>
      <c r="AQ137" s="137">
        <v>1.4999999999999999E-2</v>
      </c>
      <c r="AR137" s="137">
        <v>1.4999999999999999E-2</v>
      </c>
      <c r="AS137" s="141">
        <v>1.4999999999999999E-2</v>
      </c>
      <c r="AW137" s="31">
        <f t="shared" si="16"/>
        <v>0.4650000000000003</v>
      </c>
      <c r="AX137" s="18">
        <v>86400</v>
      </c>
      <c r="AY137" s="33">
        <f t="shared" si="17"/>
        <v>40176.000000000029</v>
      </c>
    </row>
    <row r="138" spans="1:51" x14ac:dyDescent="0.25">
      <c r="A138" s="29"/>
      <c r="B138" s="37"/>
      <c r="C138" s="86" t="s">
        <v>117</v>
      </c>
      <c r="D138" s="87"/>
      <c r="E138" s="88">
        <v>89</v>
      </c>
      <c r="F138" s="86">
        <v>86400</v>
      </c>
      <c r="G138" s="89">
        <f t="shared" si="14"/>
        <v>0</v>
      </c>
      <c r="H138" s="34">
        <v>88992</v>
      </c>
      <c r="I138" s="34">
        <f t="shared" si="15"/>
        <v>-88992</v>
      </c>
      <c r="J138" s="18"/>
      <c r="K138" s="36"/>
      <c r="L138" s="76">
        <v>0.03</v>
      </c>
      <c r="M138" s="76">
        <v>0.03</v>
      </c>
      <c r="N138" s="76"/>
      <c r="O138" s="76">
        <v>2.5000000000000001E-2</v>
      </c>
      <c r="P138" s="76">
        <v>2.5000000000000001E-2</v>
      </c>
      <c r="Q138" s="76">
        <v>2.5000000000000001E-2</v>
      </c>
      <c r="R138" s="76">
        <v>2.5000000000000001E-2</v>
      </c>
      <c r="S138" s="76">
        <v>2.5000000000000001E-2</v>
      </c>
      <c r="T138" s="76">
        <v>2.5000000000000001E-2</v>
      </c>
      <c r="U138" s="76">
        <v>2.5000000000000001E-2</v>
      </c>
      <c r="V138" s="76">
        <v>2.5000000000000001E-2</v>
      </c>
      <c r="W138" s="76">
        <v>2.5000000000000001E-2</v>
      </c>
      <c r="X138" s="76">
        <v>2.5000000000000001E-2</v>
      </c>
      <c r="Y138" s="76">
        <v>2.5000000000000001E-2</v>
      </c>
      <c r="Z138" s="76">
        <v>2.5000000000000001E-2</v>
      </c>
      <c r="AA138" s="76">
        <v>2.5000000000000001E-2</v>
      </c>
      <c r="AB138" s="76">
        <v>2.5000000000000001E-2</v>
      </c>
      <c r="AC138" s="76">
        <v>2.5000000000000001E-2</v>
      </c>
      <c r="AD138" s="76">
        <v>2.5000000000000001E-2</v>
      </c>
      <c r="AE138" s="76">
        <v>2.5000000000000001E-2</v>
      </c>
      <c r="AF138" s="76">
        <v>2.5000000000000001E-2</v>
      </c>
      <c r="AG138" s="76">
        <v>2.5000000000000001E-2</v>
      </c>
      <c r="AH138" s="76">
        <v>2.5000000000000001E-2</v>
      </c>
      <c r="AI138" s="76">
        <v>2.5000000000000001E-2</v>
      </c>
      <c r="AJ138" s="76">
        <v>2.5000000000000001E-2</v>
      </c>
      <c r="AK138" s="76">
        <v>2.5000000000000001E-2</v>
      </c>
      <c r="AL138" s="76">
        <v>2.5000000000000001E-2</v>
      </c>
      <c r="AM138" s="76">
        <v>2.5000000000000001E-2</v>
      </c>
      <c r="AN138" s="76">
        <v>2.5000000000000001E-2</v>
      </c>
      <c r="AO138" s="137">
        <v>2.5000000000000001E-2</v>
      </c>
      <c r="AP138" s="137">
        <v>2.5000000000000001E-2</v>
      </c>
      <c r="AQ138" s="137">
        <v>2.5000000000000001E-2</v>
      </c>
      <c r="AR138" s="137">
        <v>2.5000000000000001E-2</v>
      </c>
      <c r="AS138" s="141">
        <v>2.5000000000000001E-2</v>
      </c>
      <c r="AW138" s="31">
        <f t="shared" si="16"/>
        <v>0.77500000000000036</v>
      </c>
      <c r="AX138" s="18">
        <v>86400</v>
      </c>
      <c r="AY138" s="33">
        <f t="shared" si="17"/>
        <v>66960.000000000029</v>
      </c>
    </row>
    <row r="139" spans="1:51" x14ac:dyDescent="0.25">
      <c r="A139" s="29"/>
      <c r="B139" s="37"/>
      <c r="C139" s="86" t="s">
        <v>118</v>
      </c>
      <c r="D139" s="87"/>
      <c r="E139" s="88">
        <v>89</v>
      </c>
      <c r="F139" s="86">
        <v>86400</v>
      </c>
      <c r="G139" s="89">
        <f t="shared" si="14"/>
        <v>0</v>
      </c>
      <c r="H139" s="34">
        <v>158207.99999999997</v>
      </c>
      <c r="I139" s="34">
        <f t="shared" si="15"/>
        <v>-158207.99999999997</v>
      </c>
      <c r="J139" s="18"/>
      <c r="K139" s="36"/>
      <c r="L139" s="76">
        <v>0.06</v>
      </c>
      <c r="M139" s="76">
        <v>0.06</v>
      </c>
      <c r="N139" s="76"/>
      <c r="O139" s="76">
        <v>0.03</v>
      </c>
      <c r="P139" s="76">
        <v>0.03</v>
      </c>
      <c r="Q139" s="76">
        <v>0.03</v>
      </c>
      <c r="R139" s="76">
        <v>0.03</v>
      </c>
      <c r="S139" s="76">
        <v>0.03</v>
      </c>
      <c r="T139" s="76">
        <v>0.03</v>
      </c>
      <c r="U139" s="76">
        <v>0.03</v>
      </c>
      <c r="V139" s="76">
        <v>0.03</v>
      </c>
      <c r="W139" s="76">
        <v>0.03</v>
      </c>
      <c r="X139" s="76">
        <v>0.03</v>
      </c>
      <c r="Y139" s="76">
        <v>0.03</v>
      </c>
      <c r="Z139" s="76">
        <v>0.03</v>
      </c>
      <c r="AA139" s="76">
        <v>0.03</v>
      </c>
      <c r="AB139" s="76">
        <v>0.03</v>
      </c>
      <c r="AC139" s="76">
        <v>0.03</v>
      </c>
      <c r="AD139" s="76">
        <v>0.03</v>
      </c>
      <c r="AE139" s="76">
        <v>0.03</v>
      </c>
      <c r="AF139" s="76">
        <v>0.03</v>
      </c>
      <c r="AG139" s="76">
        <v>0.03</v>
      </c>
      <c r="AH139" s="76">
        <v>0.03</v>
      </c>
      <c r="AI139" s="76">
        <v>0.03</v>
      </c>
      <c r="AJ139" s="76">
        <v>0.03</v>
      </c>
      <c r="AK139" s="76">
        <v>0.03</v>
      </c>
      <c r="AL139" s="76">
        <v>0.03</v>
      </c>
      <c r="AM139" s="76">
        <v>0.03</v>
      </c>
      <c r="AN139" s="76">
        <v>0.03</v>
      </c>
      <c r="AO139" s="137">
        <v>0.03</v>
      </c>
      <c r="AP139" s="137">
        <v>0.03</v>
      </c>
      <c r="AQ139" s="137">
        <v>0.03</v>
      </c>
      <c r="AR139" s="137">
        <v>0.03</v>
      </c>
      <c r="AS139" s="141">
        <v>0.03</v>
      </c>
      <c r="AW139" s="31">
        <f t="shared" si="16"/>
        <v>0.9300000000000006</v>
      </c>
      <c r="AX139" s="18">
        <v>86400</v>
      </c>
      <c r="AY139" s="33">
        <f t="shared" si="17"/>
        <v>80352.000000000058</v>
      </c>
    </row>
    <row r="140" spans="1:51" x14ac:dyDescent="0.25">
      <c r="A140" s="29"/>
      <c r="B140" s="37"/>
      <c r="C140" s="86" t="s">
        <v>119</v>
      </c>
      <c r="D140" s="87"/>
      <c r="E140" s="88">
        <v>89</v>
      </c>
      <c r="F140" s="86">
        <v>86400</v>
      </c>
      <c r="G140" s="89">
        <f t="shared" si="14"/>
        <v>0</v>
      </c>
      <c r="H140" s="34">
        <v>158207.99999999997</v>
      </c>
      <c r="I140" s="34">
        <f t="shared" si="15"/>
        <v>-158207.99999999997</v>
      </c>
      <c r="J140" s="18"/>
      <c r="K140" s="36"/>
      <c r="L140" s="76">
        <v>0.06</v>
      </c>
      <c r="M140" s="76">
        <v>0.06</v>
      </c>
      <c r="N140" s="76"/>
      <c r="O140" s="76">
        <v>0.03</v>
      </c>
      <c r="P140" s="76">
        <v>0.03</v>
      </c>
      <c r="Q140" s="76">
        <v>0.03</v>
      </c>
      <c r="R140" s="76">
        <v>0.03</v>
      </c>
      <c r="S140" s="76">
        <v>0.03</v>
      </c>
      <c r="T140" s="76">
        <v>0.03</v>
      </c>
      <c r="U140" s="76">
        <v>0.03</v>
      </c>
      <c r="V140" s="76">
        <v>0.03</v>
      </c>
      <c r="W140" s="76">
        <v>0.03</v>
      </c>
      <c r="X140" s="76">
        <v>0.03</v>
      </c>
      <c r="Y140" s="76">
        <v>0.03</v>
      </c>
      <c r="Z140" s="76">
        <v>0.03</v>
      </c>
      <c r="AA140" s="76">
        <v>0.03</v>
      </c>
      <c r="AB140" s="76">
        <v>0.03</v>
      </c>
      <c r="AC140" s="76">
        <v>0.03</v>
      </c>
      <c r="AD140" s="76">
        <v>0.03</v>
      </c>
      <c r="AE140" s="76">
        <v>0.03</v>
      </c>
      <c r="AF140" s="76">
        <v>0.03</v>
      </c>
      <c r="AG140" s="76">
        <v>0.03</v>
      </c>
      <c r="AH140" s="76">
        <v>0.03</v>
      </c>
      <c r="AI140" s="76">
        <v>0.03</v>
      </c>
      <c r="AJ140" s="76">
        <v>0.03</v>
      </c>
      <c r="AK140" s="76">
        <v>0.03</v>
      </c>
      <c r="AL140" s="76">
        <v>0.03</v>
      </c>
      <c r="AM140" s="76">
        <v>0.03</v>
      </c>
      <c r="AN140" s="76">
        <v>0.03</v>
      </c>
      <c r="AO140" s="137">
        <v>0.03</v>
      </c>
      <c r="AP140" s="137">
        <v>0.03</v>
      </c>
      <c r="AQ140" s="137">
        <v>0.03</v>
      </c>
      <c r="AR140" s="137">
        <v>0.03</v>
      </c>
      <c r="AS140" s="141">
        <v>0.03</v>
      </c>
      <c r="AW140" s="31">
        <f t="shared" si="16"/>
        <v>0.9300000000000006</v>
      </c>
      <c r="AX140" s="18">
        <v>86400</v>
      </c>
      <c r="AY140" s="33">
        <f t="shared" si="17"/>
        <v>80352.000000000058</v>
      </c>
    </row>
    <row r="141" spans="1:51" x14ac:dyDescent="0.25">
      <c r="A141" s="29"/>
      <c r="B141" s="37"/>
      <c r="C141" s="86" t="s">
        <v>120</v>
      </c>
      <c r="D141" s="87"/>
      <c r="E141" s="88">
        <v>89</v>
      </c>
      <c r="F141" s="86">
        <v>86400</v>
      </c>
      <c r="G141" s="89">
        <f t="shared" si="14"/>
        <v>0</v>
      </c>
      <c r="H141" s="34">
        <v>0</v>
      </c>
      <c r="I141" s="34">
        <f t="shared" si="15"/>
        <v>0</v>
      </c>
      <c r="J141" s="18"/>
      <c r="K141" s="36"/>
      <c r="L141" s="76">
        <v>0</v>
      </c>
      <c r="M141" s="76">
        <v>0</v>
      </c>
      <c r="N141" s="76"/>
      <c r="O141" s="76">
        <v>0</v>
      </c>
      <c r="P141" s="76">
        <v>0</v>
      </c>
      <c r="Q141" s="76">
        <v>0</v>
      </c>
      <c r="R141" s="76">
        <v>0</v>
      </c>
      <c r="S141" s="76">
        <v>0</v>
      </c>
      <c r="T141" s="76">
        <v>0</v>
      </c>
      <c r="U141" s="76">
        <v>0</v>
      </c>
      <c r="V141" s="76">
        <v>0</v>
      </c>
      <c r="W141" s="76">
        <v>0</v>
      </c>
      <c r="X141" s="76">
        <v>0</v>
      </c>
      <c r="Y141" s="76">
        <v>0</v>
      </c>
      <c r="Z141" s="76">
        <v>0</v>
      </c>
      <c r="AA141" s="76">
        <v>0</v>
      </c>
      <c r="AB141" s="76">
        <v>0</v>
      </c>
      <c r="AC141" s="76">
        <v>0</v>
      </c>
      <c r="AD141" s="76">
        <v>0</v>
      </c>
      <c r="AE141" s="76">
        <v>0</v>
      </c>
      <c r="AF141" s="76">
        <v>0</v>
      </c>
      <c r="AG141" s="76">
        <v>0</v>
      </c>
      <c r="AH141" s="76">
        <v>0</v>
      </c>
      <c r="AI141" s="76">
        <v>0</v>
      </c>
      <c r="AJ141" s="76">
        <v>0</v>
      </c>
      <c r="AK141" s="76">
        <v>0</v>
      </c>
      <c r="AL141" s="76">
        <v>0</v>
      </c>
      <c r="AM141" s="76">
        <v>0</v>
      </c>
      <c r="AN141" s="76">
        <v>0</v>
      </c>
      <c r="AO141" s="137">
        <v>0</v>
      </c>
      <c r="AP141" s="137">
        <v>0</v>
      </c>
      <c r="AQ141" s="137">
        <v>0</v>
      </c>
      <c r="AR141" s="137">
        <v>0</v>
      </c>
      <c r="AS141" s="141">
        <v>0</v>
      </c>
      <c r="AW141" s="31">
        <f t="shared" si="16"/>
        <v>0</v>
      </c>
      <c r="AX141" s="18">
        <v>86400</v>
      </c>
      <c r="AY141" s="33">
        <f t="shared" si="17"/>
        <v>0</v>
      </c>
    </row>
    <row r="142" spans="1:51" x14ac:dyDescent="0.25">
      <c r="A142" s="29"/>
      <c r="B142" s="37"/>
      <c r="C142" s="86" t="s">
        <v>121</v>
      </c>
      <c r="D142" s="87"/>
      <c r="E142" s="88">
        <v>89</v>
      </c>
      <c r="F142" s="86">
        <v>86400</v>
      </c>
      <c r="G142" s="89">
        <f t="shared" si="14"/>
        <v>0</v>
      </c>
      <c r="H142" s="34">
        <v>0</v>
      </c>
      <c r="I142" s="34">
        <f t="shared" si="15"/>
        <v>0</v>
      </c>
      <c r="J142" s="18"/>
      <c r="K142" s="36"/>
      <c r="L142" s="76">
        <v>0</v>
      </c>
      <c r="M142" s="76">
        <v>0</v>
      </c>
      <c r="N142" s="76"/>
      <c r="O142" s="76">
        <v>0</v>
      </c>
      <c r="P142" s="76">
        <v>0</v>
      </c>
      <c r="Q142" s="76">
        <v>0</v>
      </c>
      <c r="R142" s="76">
        <v>0</v>
      </c>
      <c r="S142" s="76">
        <v>0</v>
      </c>
      <c r="T142" s="76">
        <v>0</v>
      </c>
      <c r="U142" s="76">
        <v>0</v>
      </c>
      <c r="V142" s="76">
        <v>0</v>
      </c>
      <c r="W142" s="76">
        <v>0</v>
      </c>
      <c r="X142" s="76">
        <v>0</v>
      </c>
      <c r="Y142" s="76">
        <v>0</v>
      </c>
      <c r="Z142" s="76">
        <v>0</v>
      </c>
      <c r="AA142" s="76">
        <v>0</v>
      </c>
      <c r="AB142" s="76">
        <v>0</v>
      </c>
      <c r="AC142" s="76">
        <v>0</v>
      </c>
      <c r="AD142" s="76">
        <v>0</v>
      </c>
      <c r="AE142" s="76">
        <v>0</v>
      </c>
      <c r="AF142" s="76">
        <v>0</v>
      </c>
      <c r="AG142" s="76">
        <v>0</v>
      </c>
      <c r="AH142" s="76">
        <v>0</v>
      </c>
      <c r="AI142" s="76">
        <v>0</v>
      </c>
      <c r="AJ142" s="76">
        <v>0</v>
      </c>
      <c r="AK142" s="76">
        <v>0</v>
      </c>
      <c r="AL142" s="76">
        <v>0</v>
      </c>
      <c r="AM142" s="76">
        <v>0</v>
      </c>
      <c r="AN142" s="76">
        <v>0</v>
      </c>
      <c r="AO142" s="137">
        <v>0</v>
      </c>
      <c r="AP142" s="137">
        <v>0</v>
      </c>
      <c r="AQ142" s="137">
        <v>0</v>
      </c>
      <c r="AR142" s="137">
        <v>0</v>
      </c>
      <c r="AS142" s="141">
        <v>0</v>
      </c>
      <c r="AW142" s="31">
        <f t="shared" si="16"/>
        <v>0</v>
      </c>
      <c r="AX142" s="18">
        <v>86400</v>
      </c>
      <c r="AY142" s="33">
        <f t="shared" si="17"/>
        <v>0</v>
      </c>
    </row>
    <row r="143" spans="1:51" x14ac:dyDescent="0.25">
      <c r="A143" s="29"/>
      <c r="B143" s="37"/>
      <c r="C143" s="86" t="s">
        <v>122</v>
      </c>
      <c r="D143" s="87"/>
      <c r="E143" s="88">
        <v>89</v>
      </c>
      <c r="F143" s="86">
        <v>86400</v>
      </c>
      <c r="G143" s="89">
        <f t="shared" si="14"/>
        <v>0</v>
      </c>
      <c r="H143" s="34">
        <v>0</v>
      </c>
      <c r="I143" s="34">
        <f t="shared" si="15"/>
        <v>0</v>
      </c>
      <c r="J143" s="18"/>
      <c r="K143" s="36"/>
      <c r="L143" s="76">
        <v>0</v>
      </c>
      <c r="M143" s="76">
        <v>0</v>
      </c>
      <c r="N143" s="76"/>
      <c r="O143" s="76">
        <v>0</v>
      </c>
      <c r="P143" s="76">
        <v>0</v>
      </c>
      <c r="Q143" s="76">
        <v>0</v>
      </c>
      <c r="R143" s="76">
        <v>0</v>
      </c>
      <c r="S143" s="76">
        <v>0</v>
      </c>
      <c r="T143" s="76">
        <v>0</v>
      </c>
      <c r="U143" s="76">
        <v>0</v>
      </c>
      <c r="V143" s="76">
        <v>0</v>
      </c>
      <c r="W143" s="76">
        <v>0</v>
      </c>
      <c r="X143" s="76">
        <v>0</v>
      </c>
      <c r="Y143" s="76">
        <v>0</v>
      </c>
      <c r="Z143" s="76">
        <v>0</v>
      </c>
      <c r="AA143" s="76">
        <v>0</v>
      </c>
      <c r="AB143" s="76">
        <v>0</v>
      </c>
      <c r="AC143" s="76">
        <v>0</v>
      </c>
      <c r="AD143" s="76">
        <v>0</v>
      </c>
      <c r="AE143" s="76">
        <v>0</v>
      </c>
      <c r="AF143" s="76">
        <v>0</v>
      </c>
      <c r="AG143" s="76">
        <v>0</v>
      </c>
      <c r="AH143" s="76">
        <v>0</v>
      </c>
      <c r="AI143" s="76">
        <v>0</v>
      </c>
      <c r="AJ143" s="76">
        <v>0</v>
      </c>
      <c r="AK143" s="76">
        <v>0</v>
      </c>
      <c r="AL143" s="76">
        <v>0</v>
      </c>
      <c r="AM143" s="76">
        <v>0</v>
      </c>
      <c r="AN143" s="76">
        <v>0</v>
      </c>
      <c r="AO143" s="137">
        <v>0</v>
      </c>
      <c r="AP143" s="137">
        <v>0</v>
      </c>
      <c r="AQ143" s="137">
        <v>0</v>
      </c>
      <c r="AR143" s="137">
        <v>0</v>
      </c>
      <c r="AS143" s="141">
        <v>0</v>
      </c>
      <c r="AW143" s="31">
        <f t="shared" si="16"/>
        <v>0</v>
      </c>
      <c r="AX143" s="18">
        <v>86400</v>
      </c>
      <c r="AY143" s="33">
        <f t="shared" si="17"/>
        <v>0</v>
      </c>
    </row>
    <row r="144" spans="1:51" x14ac:dyDescent="0.25">
      <c r="A144" s="29"/>
      <c r="B144" s="37"/>
      <c r="C144" s="86" t="s">
        <v>123</v>
      </c>
      <c r="D144" s="87"/>
      <c r="E144" s="88">
        <v>89</v>
      </c>
      <c r="F144" s="86">
        <v>86400</v>
      </c>
      <c r="G144" s="89">
        <f t="shared" si="14"/>
        <v>0</v>
      </c>
      <c r="H144" s="34">
        <v>29664</v>
      </c>
      <c r="I144" s="34">
        <f t="shared" si="15"/>
        <v>-29664</v>
      </c>
      <c r="J144" s="18"/>
      <c r="K144" s="36"/>
      <c r="L144" s="76">
        <v>0.01</v>
      </c>
      <c r="M144" s="76">
        <v>0.01</v>
      </c>
      <c r="N144" s="76"/>
      <c r="O144" s="76">
        <v>0</v>
      </c>
      <c r="P144" s="76">
        <v>0</v>
      </c>
      <c r="Q144" s="76">
        <v>0</v>
      </c>
      <c r="R144" s="76">
        <v>0</v>
      </c>
      <c r="S144" s="76">
        <v>0</v>
      </c>
      <c r="T144" s="76">
        <v>0</v>
      </c>
      <c r="U144" s="76">
        <v>0</v>
      </c>
      <c r="V144" s="76">
        <v>0</v>
      </c>
      <c r="W144" s="76">
        <v>0</v>
      </c>
      <c r="X144" s="76">
        <v>0</v>
      </c>
      <c r="Y144" s="76">
        <v>0</v>
      </c>
      <c r="Z144" s="76">
        <v>0</v>
      </c>
      <c r="AA144" s="76">
        <v>0</v>
      </c>
      <c r="AB144" s="76">
        <v>0</v>
      </c>
      <c r="AC144" s="76">
        <v>0</v>
      </c>
      <c r="AD144" s="76">
        <v>0</v>
      </c>
      <c r="AE144" s="76">
        <v>0</v>
      </c>
      <c r="AF144" s="76">
        <v>0</v>
      </c>
      <c r="AG144" s="76">
        <v>0</v>
      </c>
      <c r="AH144" s="76">
        <v>0</v>
      </c>
      <c r="AI144" s="76">
        <v>0</v>
      </c>
      <c r="AJ144" s="76">
        <v>0</v>
      </c>
      <c r="AK144" s="76">
        <v>0</v>
      </c>
      <c r="AL144" s="76">
        <v>0</v>
      </c>
      <c r="AM144" s="76">
        <v>0</v>
      </c>
      <c r="AN144" s="76">
        <v>0</v>
      </c>
      <c r="AO144" s="137">
        <v>0</v>
      </c>
      <c r="AP144" s="137">
        <v>0</v>
      </c>
      <c r="AQ144" s="137">
        <v>0</v>
      </c>
      <c r="AR144" s="137">
        <v>0</v>
      </c>
      <c r="AS144" s="141">
        <v>0</v>
      </c>
      <c r="AW144" s="31">
        <f t="shared" si="16"/>
        <v>0</v>
      </c>
      <c r="AX144" s="18">
        <v>86400</v>
      </c>
      <c r="AY144" s="33">
        <f t="shared" si="17"/>
        <v>0</v>
      </c>
    </row>
    <row r="145" spans="1:51" x14ac:dyDescent="0.25">
      <c r="A145" s="29"/>
      <c r="B145" s="37"/>
      <c r="C145" s="86" t="s">
        <v>124</v>
      </c>
      <c r="D145" s="87"/>
      <c r="E145" s="88">
        <v>89</v>
      </c>
      <c r="F145" s="86">
        <v>86400</v>
      </c>
      <c r="G145" s="89">
        <f t="shared" si="14"/>
        <v>0</v>
      </c>
      <c r="H145" s="34">
        <v>29664</v>
      </c>
      <c r="I145" s="34">
        <f t="shared" si="15"/>
        <v>-29664</v>
      </c>
      <c r="J145" s="18"/>
      <c r="K145" s="36"/>
      <c r="L145" s="76">
        <v>0.01</v>
      </c>
      <c r="M145" s="76">
        <v>0.01</v>
      </c>
      <c r="N145" s="76"/>
      <c r="O145" s="76">
        <v>1.4999999999999999E-2</v>
      </c>
      <c r="P145" s="76">
        <v>1.4999999999999999E-2</v>
      </c>
      <c r="Q145" s="76">
        <v>1.4999999999999999E-2</v>
      </c>
      <c r="R145" s="76">
        <v>1.4999999999999999E-2</v>
      </c>
      <c r="S145" s="76">
        <v>1.4999999999999999E-2</v>
      </c>
      <c r="T145" s="76">
        <v>1.4999999999999999E-2</v>
      </c>
      <c r="U145" s="76">
        <v>1.4999999999999999E-2</v>
      </c>
      <c r="V145" s="76">
        <v>1.4999999999999999E-2</v>
      </c>
      <c r="W145" s="76">
        <v>1.4999999999999999E-2</v>
      </c>
      <c r="X145" s="76">
        <v>1.4999999999999999E-2</v>
      </c>
      <c r="Y145" s="76">
        <v>1.4999999999999999E-2</v>
      </c>
      <c r="Z145" s="76">
        <v>1.4999999999999999E-2</v>
      </c>
      <c r="AA145" s="76">
        <v>1.4999999999999999E-2</v>
      </c>
      <c r="AB145" s="76">
        <v>1.4999999999999999E-2</v>
      </c>
      <c r="AC145" s="76">
        <v>1.4999999999999999E-2</v>
      </c>
      <c r="AD145" s="76">
        <v>1.4999999999999999E-2</v>
      </c>
      <c r="AE145" s="76">
        <v>1.4999999999999999E-2</v>
      </c>
      <c r="AF145" s="76">
        <v>1.4999999999999999E-2</v>
      </c>
      <c r="AG145" s="76">
        <v>1.4999999999999999E-2</v>
      </c>
      <c r="AH145" s="76">
        <v>1.4999999999999999E-2</v>
      </c>
      <c r="AI145" s="76">
        <v>1.4999999999999999E-2</v>
      </c>
      <c r="AJ145" s="76">
        <v>1.4999999999999999E-2</v>
      </c>
      <c r="AK145" s="76">
        <v>1.4999999999999999E-2</v>
      </c>
      <c r="AL145" s="76">
        <v>1.4999999999999999E-2</v>
      </c>
      <c r="AM145" s="76">
        <v>1.4999999999999999E-2</v>
      </c>
      <c r="AN145" s="76">
        <v>1.4999999999999999E-2</v>
      </c>
      <c r="AO145" s="137">
        <v>1.4999999999999999E-2</v>
      </c>
      <c r="AP145" s="137">
        <v>1.4999999999999999E-2</v>
      </c>
      <c r="AQ145" s="137">
        <v>1.4999999999999999E-2</v>
      </c>
      <c r="AR145" s="137">
        <v>1.4999999999999999E-2</v>
      </c>
      <c r="AS145" s="141">
        <v>1.4999999999999999E-2</v>
      </c>
      <c r="AW145" s="31">
        <f t="shared" si="16"/>
        <v>0.4650000000000003</v>
      </c>
      <c r="AX145" s="18">
        <v>86400</v>
      </c>
      <c r="AY145" s="33">
        <f t="shared" si="17"/>
        <v>40176.000000000029</v>
      </c>
    </row>
    <row r="146" spans="1:51" x14ac:dyDescent="0.25">
      <c r="A146" s="29"/>
      <c r="B146" s="37"/>
      <c r="C146" s="86" t="s">
        <v>125</v>
      </c>
      <c r="D146" s="87"/>
      <c r="E146" s="88">
        <v>89</v>
      </c>
      <c r="F146" s="86">
        <v>86400</v>
      </c>
      <c r="G146" s="89">
        <f>D146*E146*F146</f>
        <v>0</v>
      </c>
      <c r="H146" s="34">
        <v>88992</v>
      </c>
      <c r="I146" s="34">
        <f>G146-H146</f>
        <v>-88992</v>
      </c>
      <c r="J146" s="18"/>
      <c r="K146" s="36"/>
      <c r="L146" s="90">
        <v>0.03</v>
      </c>
      <c r="M146" s="90">
        <v>0.03</v>
      </c>
      <c r="N146" s="90"/>
      <c r="O146" s="76">
        <v>0.02</v>
      </c>
      <c r="P146" s="76">
        <v>0.02</v>
      </c>
      <c r="Q146" s="76">
        <v>0.02</v>
      </c>
      <c r="R146" s="76">
        <v>0.02</v>
      </c>
      <c r="S146" s="76">
        <v>0.02</v>
      </c>
      <c r="T146" s="76">
        <v>0.02</v>
      </c>
      <c r="U146" s="76">
        <v>0.02</v>
      </c>
      <c r="V146" s="76">
        <v>0.02</v>
      </c>
      <c r="W146" s="76">
        <v>0.02</v>
      </c>
      <c r="X146" s="76">
        <v>0.02</v>
      </c>
      <c r="Y146" s="76">
        <v>0.02</v>
      </c>
      <c r="Z146" s="76">
        <v>0.02</v>
      </c>
      <c r="AA146" s="76">
        <v>0.02</v>
      </c>
      <c r="AB146" s="76">
        <v>0.02</v>
      </c>
      <c r="AC146" s="76">
        <v>0.02</v>
      </c>
      <c r="AD146" s="76">
        <v>0.02</v>
      </c>
      <c r="AE146" s="76">
        <v>0.02</v>
      </c>
      <c r="AF146" s="76">
        <v>0.02</v>
      </c>
      <c r="AG146" s="76">
        <v>0.02</v>
      </c>
      <c r="AH146" s="76">
        <v>0.02</v>
      </c>
      <c r="AI146" s="76">
        <v>0.02</v>
      </c>
      <c r="AJ146" s="76">
        <v>0.02</v>
      </c>
      <c r="AK146" s="76">
        <v>0.02</v>
      </c>
      <c r="AL146" s="76">
        <v>0.02</v>
      </c>
      <c r="AM146" s="76">
        <v>0.02</v>
      </c>
      <c r="AN146" s="76">
        <v>0.02</v>
      </c>
      <c r="AO146" s="137">
        <v>0.02</v>
      </c>
      <c r="AP146" s="137">
        <v>0.02</v>
      </c>
      <c r="AQ146" s="137">
        <v>0.02</v>
      </c>
      <c r="AR146" s="137">
        <v>0.02</v>
      </c>
      <c r="AS146" s="141">
        <v>0.02</v>
      </c>
      <c r="AW146" s="31">
        <f t="shared" si="16"/>
        <v>0.62000000000000022</v>
      </c>
      <c r="AX146" s="18">
        <v>86400</v>
      </c>
      <c r="AY146" s="33">
        <f t="shared" si="17"/>
        <v>53568.000000000022</v>
      </c>
    </row>
    <row r="147" spans="1:51" x14ac:dyDescent="0.25">
      <c r="A147" s="29"/>
      <c r="B147" s="37"/>
      <c r="C147" s="86" t="s">
        <v>126</v>
      </c>
      <c r="D147" s="87"/>
      <c r="E147" s="88">
        <v>89</v>
      </c>
      <c r="F147" s="86">
        <v>86400</v>
      </c>
      <c r="G147" s="89">
        <f t="shared" si="14"/>
        <v>0</v>
      </c>
      <c r="H147" s="34">
        <v>0</v>
      </c>
      <c r="I147" s="34">
        <f t="shared" si="15"/>
        <v>0</v>
      </c>
      <c r="J147" s="18"/>
      <c r="K147" s="36"/>
      <c r="L147" s="90">
        <v>0</v>
      </c>
      <c r="M147" s="90">
        <v>0</v>
      </c>
      <c r="N147" s="90"/>
      <c r="O147" s="76">
        <v>0</v>
      </c>
      <c r="P147" s="76">
        <v>0</v>
      </c>
      <c r="Q147" s="76">
        <v>0</v>
      </c>
      <c r="R147" s="76">
        <v>0</v>
      </c>
      <c r="S147" s="76">
        <v>0</v>
      </c>
      <c r="T147" s="76">
        <v>0</v>
      </c>
      <c r="U147" s="76">
        <v>0</v>
      </c>
      <c r="V147" s="76">
        <v>0</v>
      </c>
      <c r="W147" s="76">
        <v>0</v>
      </c>
      <c r="X147" s="76">
        <v>0</v>
      </c>
      <c r="Y147" s="76">
        <v>0</v>
      </c>
      <c r="Z147" s="76">
        <v>0</v>
      </c>
      <c r="AA147" s="76">
        <v>0</v>
      </c>
      <c r="AB147" s="76">
        <v>0</v>
      </c>
      <c r="AC147" s="76">
        <v>0</v>
      </c>
      <c r="AD147" s="76">
        <v>0</v>
      </c>
      <c r="AE147" s="76">
        <v>0</v>
      </c>
      <c r="AF147" s="76">
        <v>0</v>
      </c>
      <c r="AG147" s="76">
        <v>0</v>
      </c>
      <c r="AH147" s="76">
        <v>0</v>
      </c>
      <c r="AI147" s="76">
        <v>0</v>
      </c>
      <c r="AJ147" s="76">
        <v>0</v>
      </c>
      <c r="AK147" s="76">
        <v>0</v>
      </c>
      <c r="AL147" s="76">
        <v>0</v>
      </c>
      <c r="AM147" s="76">
        <v>0</v>
      </c>
      <c r="AN147" s="76">
        <v>0</v>
      </c>
      <c r="AO147" s="137">
        <v>0</v>
      </c>
      <c r="AP147" s="137">
        <v>0</v>
      </c>
      <c r="AQ147" s="137">
        <v>0</v>
      </c>
      <c r="AR147" s="137">
        <v>0</v>
      </c>
      <c r="AS147" s="141">
        <v>0</v>
      </c>
      <c r="AW147" s="31">
        <f t="shared" si="16"/>
        <v>0</v>
      </c>
      <c r="AX147" s="18">
        <v>86400</v>
      </c>
      <c r="AY147" s="33">
        <f t="shared" si="17"/>
        <v>0</v>
      </c>
    </row>
    <row r="148" spans="1:51" x14ac:dyDescent="0.25">
      <c r="A148" s="29"/>
      <c r="B148" s="37"/>
      <c r="C148" s="86" t="s">
        <v>127</v>
      </c>
      <c r="D148" s="87"/>
      <c r="E148" s="88">
        <v>89</v>
      </c>
      <c r="F148" s="86">
        <v>86400</v>
      </c>
      <c r="G148" s="89">
        <f t="shared" si="14"/>
        <v>0</v>
      </c>
      <c r="H148" s="34">
        <v>0</v>
      </c>
      <c r="I148" s="34">
        <f t="shared" si="15"/>
        <v>0</v>
      </c>
      <c r="J148" s="18"/>
      <c r="K148" s="36"/>
      <c r="L148" s="90">
        <v>0</v>
      </c>
      <c r="M148" s="90">
        <v>0</v>
      </c>
      <c r="N148" s="90"/>
      <c r="O148" s="76">
        <v>0</v>
      </c>
      <c r="P148" s="76">
        <v>0</v>
      </c>
      <c r="Q148" s="76">
        <v>0</v>
      </c>
      <c r="R148" s="76">
        <v>0</v>
      </c>
      <c r="S148" s="76">
        <v>0</v>
      </c>
      <c r="T148" s="76">
        <v>0</v>
      </c>
      <c r="U148" s="76">
        <v>0</v>
      </c>
      <c r="V148" s="76">
        <v>0</v>
      </c>
      <c r="W148" s="76">
        <v>0</v>
      </c>
      <c r="X148" s="76">
        <v>0</v>
      </c>
      <c r="Y148" s="76">
        <v>0</v>
      </c>
      <c r="Z148" s="76">
        <v>0</v>
      </c>
      <c r="AA148" s="76">
        <v>0</v>
      </c>
      <c r="AB148" s="76">
        <v>0</v>
      </c>
      <c r="AC148" s="76">
        <v>0</v>
      </c>
      <c r="AD148" s="76">
        <v>0</v>
      </c>
      <c r="AE148" s="76">
        <v>0</v>
      </c>
      <c r="AF148" s="76">
        <v>0</v>
      </c>
      <c r="AG148" s="76">
        <v>0</v>
      </c>
      <c r="AH148" s="76">
        <v>0</v>
      </c>
      <c r="AI148" s="76">
        <v>0</v>
      </c>
      <c r="AJ148" s="76">
        <v>0</v>
      </c>
      <c r="AK148" s="76">
        <v>0</v>
      </c>
      <c r="AL148" s="76">
        <v>0</v>
      </c>
      <c r="AM148" s="76">
        <v>0</v>
      </c>
      <c r="AN148" s="76">
        <v>0</v>
      </c>
      <c r="AO148" s="137">
        <v>0</v>
      </c>
      <c r="AP148" s="137">
        <v>0</v>
      </c>
      <c r="AQ148" s="137">
        <v>0</v>
      </c>
      <c r="AR148" s="137">
        <v>0</v>
      </c>
      <c r="AS148" s="141">
        <v>0</v>
      </c>
      <c r="AW148" s="31">
        <f t="shared" si="16"/>
        <v>0</v>
      </c>
      <c r="AX148" s="18">
        <v>86400</v>
      </c>
      <c r="AY148" s="33">
        <f t="shared" si="17"/>
        <v>0</v>
      </c>
    </row>
    <row r="149" spans="1:51" x14ac:dyDescent="0.25">
      <c r="A149" s="104"/>
      <c r="B149" s="37"/>
      <c r="C149" s="105"/>
      <c r="D149" s="106"/>
      <c r="E149" s="88"/>
      <c r="F149" s="86"/>
      <c r="G149" s="89"/>
      <c r="H149" s="34"/>
      <c r="I149" s="34"/>
      <c r="J149" s="18"/>
      <c r="K149" s="36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31"/>
      <c r="Y149" s="31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04"/>
      <c r="AW149" s="31"/>
    </row>
    <row r="150" spans="1:51" s="18" customFormat="1" ht="15.75" thickBot="1" x14ac:dyDescent="0.3">
      <c r="A150" s="91"/>
      <c r="B150" s="43"/>
      <c r="C150" s="44" t="s">
        <v>155</v>
      </c>
      <c r="D150" s="45">
        <f>SUM(D94:D148)</f>
        <v>0</v>
      </c>
      <c r="E150" s="44"/>
      <c r="F150" s="44"/>
      <c r="G150" s="46"/>
      <c r="H150" s="48"/>
      <c r="I150" s="48"/>
      <c r="J150" s="44"/>
      <c r="K150" s="49">
        <f>SUM(G43:G148)</f>
        <v>190435968</v>
      </c>
      <c r="L150" s="113">
        <f t="shared" ref="L150:M150" si="18">SUM(L94:L148)</f>
        <v>3.1799999999999984</v>
      </c>
      <c r="M150" s="113">
        <f t="shared" si="18"/>
        <v>3.1799999999999984</v>
      </c>
      <c r="N150" s="111">
        <f>86400*SUM(O150:AS150)</f>
        <v>45656870.399999991</v>
      </c>
      <c r="O150" s="135">
        <f>O43-SUM(O45:O55)+SUM(O57:O149)</f>
        <v>13.265999999999998</v>
      </c>
      <c r="P150" s="135">
        <f>P43-SUM(P45:P55)+SUM(P57:P149)</f>
        <v>15.250999999999998</v>
      </c>
      <c r="Q150" s="135">
        <f t="shared" ref="Q150:AH150" si="19">Q43-SUM(Q45:Q55)+SUM(Q57:Q149)</f>
        <v>16.650999999999996</v>
      </c>
      <c r="R150" s="135">
        <f t="shared" si="19"/>
        <v>16.750999999999998</v>
      </c>
      <c r="S150" s="135">
        <f t="shared" si="19"/>
        <v>17.710999999999999</v>
      </c>
      <c r="T150" s="135">
        <f t="shared" si="19"/>
        <v>17.450999999999997</v>
      </c>
      <c r="U150" s="135">
        <f>U43-SUM(U45:U55)+SUM(U57:U149)</f>
        <v>16.020999999999994</v>
      </c>
      <c r="V150" s="135">
        <f t="shared" si="19"/>
        <v>13.960999999999997</v>
      </c>
      <c r="W150" s="135">
        <f t="shared" si="19"/>
        <v>13.400999999999998</v>
      </c>
      <c r="X150" s="135">
        <f t="shared" si="19"/>
        <v>13.400999999999998</v>
      </c>
      <c r="Y150" s="135">
        <f t="shared" si="19"/>
        <v>13.400999999999998</v>
      </c>
      <c r="Z150" s="135">
        <f t="shared" si="19"/>
        <v>13.400999999999998</v>
      </c>
      <c r="AA150" s="135">
        <f t="shared" si="19"/>
        <v>18.650999999999996</v>
      </c>
      <c r="AB150" s="135">
        <f t="shared" si="19"/>
        <v>16.730999999999998</v>
      </c>
      <c r="AC150" s="135">
        <f t="shared" si="19"/>
        <v>16.030999999999999</v>
      </c>
      <c r="AD150" s="135">
        <f t="shared" si="19"/>
        <v>14.750999999999998</v>
      </c>
      <c r="AE150" s="135">
        <f t="shared" si="19"/>
        <v>14.430999999999999</v>
      </c>
      <c r="AF150" s="135">
        <f t="shared" si="19"/>
        <v>14.430999999999999</v>
      </c>
      <c r="AG150" s="135">
        <f t="shared" si="19"/>
        <v>14.151</v>
      </c>
      <c r="AH150" s="135">
        <f t="shared" si="19"/>
        <v>23.155999999999999</v>
      </c>
      <c r="AI150" s="135">
        <f>AI43-SUM(AI45:AI55)+SUM(AI57:AI149)</f>
        <v>22.305999999999997</v>
      </c>
      <c r="AJ150" s="135">
        <f t="shared" ref="AJ150:AS150" si="20">AJ43-SUM(AJ45:AJ55)+SUM(AJ57:AJ149)</f>
        <v>20.995999999999995</v>
      </c>
      <c r="AK150" s="135">
        <f t="shared" si="20"/>
        <v>20.385999999999996</v>
      </c>
      <c r="AL150" s="135">
        <f t="shared" si="20"/>
        <v>19.335999999999999</v>
      </c>
      <c r="AM150" s="135">
        <f t="shared" si="20"/>
        <v>18.485999999999997</v>
      </c>
      <c r="AN150" s="135">
        <f t="shared" si="20"/>
        <v>17.815999999999995</v>
      </c>
      <c r="AO150" s="135">
        <f t="shared" si="20"/>
        <v>20.645999999999994</v>
      </c>
      <c r="AP150" s="135">
        <f t="shared" si="20"/>
        <v>19.835999999999999</v>
      </c>
      <c r="AQ150" s="135">
        <f t="shared" si="20"/>
        <v>19.585999999999999</v>
      </c>
      <c r="AR150" s="135">
        <f t="shared" si="20"/>
        <v>18.256</v>
      </c>
      <c r="AS150" s="136">
        <f t="shared" si="20"/>
        <v>17.785999999999998</v>
      </c>
      <c r="AT150" s="137">
        <f>AVERAGE(O150:AS150)</f>
        <v>17.04632258064516</v>
      </c>
      <c r="AU150" s="76">
        <f>AT150*1000</f>
        <v>17046.322580645159</v>
      </c>
      <c r="AW150" s="31">
        <f t="shared" si="16"/>
        <v>528.43599999999992</v>
      </c>
      <c r="AX150" s="18">
        <v>86400</v>
      </c>
      <c r="AY150" s="33">
        <f t="shared" si="17"/>
        <v>45656870.399999991</v>
      </c>
    </row>
    <row r="151" spans="1:51" s="18" customFormat="1" ht="16.5" thickTop="1" thickBot="1" x14ac:dyDescent="0.3">
      <c r="A151" s="29"/>
      <c r="D151" s="31"/>
      <c r="G151" s="33"/>
      <c r="H151" s="51"/>
      <c r="I151" s="51"/>
      <c r="K151" s="33"/>
      <c r="L151" s="64"/>
      <c r="M151" s="16"/>
      <c r="N151" s="16"/>
      <c r="O151" s="17"/>
      <c r="P151" s="16"/>
      <c r="Q151" s="16"/>
      <c r="R151" s="16"/>
      <c r="S151" s="16"/>
      <c r="T151" s="16"/>
      <c r="U151" s="16"/>
      <c r="V151" s="16"/>
      <c r="W151" s="16"/>
      <c r="AW151" s="31"/>
      <c r="AY151" s="33"/>
    </row>
    <row r="152" spans="1:51" ht="15.75" thickTop="1" x14ac:dyDescent="0.25">
      <c r="A152" s="29"/>
      <c r="B152" s="52" t="s">
        <v>128</v>
      </c>
      <c r="C152" s="55" t="s">
        <v>129</v>
      </c>
      <c r="D152" s="22">
        <v>0.26</v>
      </c>
      <c r="E152" s="92">
        <v>24</v>
      </c>
      <c r="F152" s="24">
        <v>86400</v>
      </c>
      <c r="G152" s="25">
        <f>D152*E152*F152</f>
        <v>539136</v>
      </c>
      <c r="H152" s="26">
        <v>359424</v>
      </c>
      <c r="I152" s="26">
        <f t="shared" si="15"/>
        <v>179712</v>
      </c>
      <c r="J152" s="24"/>
      <c r="K152" s="93"/>
      <c r="L152" s="107"/>
      <c r="M152" s="107"/>
      <c r="N152" s="107"/>
      <c r="O152" s="132">
        <v>0</v>
      </c>
      <c r="P152" s="132">
        <v>0</v>
      </c>
      <c r="Q152" s="132">
        <v>0</v>
      </c>
      <c r="R152" s="132">
        <v>0</v>
      </c>
      <c r="S152" s="132">
        <v>0</v>
      </c>
      <c r="T152" s="22">
        <v>0.26</v>
      </c>
      <c r="U152" s="22">
        <v>0.26</v>
      </c>
      <c r="V152" s="132">
        <v>0</v>
      </c>
      <c r="W152" s="132">
        <v>0</v>
      </c>
      <c r="X152" s="139">
        <v>0</v>
      </c>
      <c r="Y152" s="139">
        <v>0</v>
      </c>
      <c r="Z152" s="139">
        <v>0</v>
      </c>
      <c r="AA152" s="139">
        <v>0.26</v>
      </c>
      <c r="AB152" s="139">
        <v>0.26</v>
      </c>
      <c r="AC152" s="139">
        <v>0.26</v>
      </c>
      <c r="AD152" s="139">
        <v>0</v>
      </c>
      <c r="AE152" s="139">
        <v>0</v>
      </c>
      <c r="AF152" s="139">
        <v>0</v>
      </c>
      <c r="AG152" s="139">
        <v>0</v>
      </c>
      <c r="AH152" s="139">
        <v>0.26</v>
      </c>
      <c r="AI152" s="139">
        <v>0.26</v>
      </c>
      <c r="AJ152" s="139">
        <v>0.26</v>
      </c>
      <c r="AK152" s="139">
        <v>0</v>
      </c>
      <c r="AL152" s="139">
        <v>0</v>
      </c>
      <c r="AM152" s="139">
        <v>0</v>
      </c>
      <c r="AN152" s="139">
        <v>0</v>
      </c>
      <c r="AO152" s="139">
        <v>0.26</v>
      </c>
      <c r="AP152" s="139">
        <v>0.26</v>
      </c>
      <c r="AQ152" s="139">
        <v>0.26</v>
      </c>
      <c r="AR152" s="139">
        <v>0.26</v>
      </c>
      <c r="AS152" s="140">
        <v>0</v>
      </c>
      <c r="AW152" s="31">
        <f t="shared" si="16"/>
        <v>3.1199999999999992</v>
      </c>
      <c r="AX152" s="18">
        <v>86400</v>
      </c>
      <c r="AY152" s="33">
        <f t="shared" si="17"/>
        <v>269567.99999999994</v>
      </c>
    </row>
    <row r="153" spans="1:51" x14ac:dyDescent="0.25">
      <c r="A153" s="29"/>
      <c r="B153" s="37"/>
      <c r="C153" s="41" t="s">
        <v>130</v>
      </c>
      <c r="D153" s="31">
        <v>0.25</v>
      </c>
      <c r="E153" s="94">
        <v>13</v>
      </c>
      <c r="F153" s="18">
        <v>86400</v>
      </c>
      <c r="G153" s="33">
        <f>D153*E153*F153</f>
        <v>280800</v>
      </c>
      <c r="H153" s="34">
        <v>302400</v>
      </c>
      <c r="I153" s="34">
        <f t="shared" si="15"/>
        <v>-21600</v>
      </c>
      <c r="J153" s="35"/>
      <c r="K153" s="95"/>
      <c r="O153" s="76">
        <v>0</v>
      </c>
      <c r="P153" s="76">
        <v>0</v>
      </c>
      <c r="Q153" s="76">
        <v>0</v>
      </c>
      <c r="R153" s="76">
        <v>0</v>
      </c>
      <c r="S153" s="76">
        <v>0</v>
      </c>
      <c r="T153" s="76">
        <v>0</v>
      </c>
      <c r="U153" s="76">
        <v>0</v>
      </c>
      <c r="V153" s="76">
        <v>0</v>
      </c>
      <c r="W153" s="76">
        <v>0</v>
      </c>
      <c r="X153" s="137">
        <v>0</v>
      </c>
      <c r="Y153" s="137">
        <v>0</v>
      </c>
      <c r="Z153" s="137">
        <v>0</v>
      </c>
      <c r="AA153" s="137">
        <v>0</v>
      </c>
      <c r="AB153" s="137">
        <v>0</v>
      </c>
      <c r="AC153" s="137">
        <v>0</v>
      </c>
      <c r="AD153" s="137">
        <v>0</v>
      </c>
      <c r="AE153" s="137">
        <v>0</v>
      </c>
      <c r="AF153" s="137">
        <v>0</v>
      </c>
      <c r="AG153" s="137">
        <v>0</v>
      </c>
      <c r="AH153" s="137">
        <v>0.25</v>
      </c>
      <c r="AI153" s="137">
        <v>0.25</v>
      </c>
      <c r="AJ153" s="137">
        <v>0</v>
      </c>
      <c r="AK153" s="137">
        <v>0</v>
      </c>
      <c r="AL153" s="137">
        <v>0</v>
      </c>
      <c r="AM153" s="137">
        <v>0</v>
      </c>
      <c r="AN153" s="137">
        <v>0</v>
      </c>
      <c r="AO153" s="137">
        <v>0.25</v>
      </c>
      <c r="AP153" s="137">
        <v>0</v>
      </c>
      <c r="AQ153" s="137">
        <v>0</v>
      </c>
      <c r="AR153" s="137">
        <v>0</v>
      </c>
      <c r="AS153" s="141">
        <v>0</v>
      </c>
      <c r="AW153" s="31">
        <f t="shared" si="16"/>
        <v>0.75</v>
      </c>
      <c r="AX153" s="18">
        <v>86400</v>
      </c>
      <c r="AY153" s="33">
        <f t="shared" si="17"/>
        <v>64800</v>
      </c>
    </row>
    <row r="154" spans="1:51" x14ac:dyDescent="0.25">
      <c r="A154" s="104"/>
      <c r="B154" s="37"/>
      <c r="C154" s="41" t="s">
        <v>131</v>
      </c>
      <c r="D154" s="31">
        <v>0.24</v>
      </c>
      <c r="E154" s="94"/>
      <c r="F154" s="18"/>
      <c r="G154" s="33"/>
      <c r="H154" s="34"/>
      <c r="I154" s="34"/>
      <c r="J154" s="35"/>
      <c r="K154" s="95"/>
      <c r="O154" s="76">
        <v>0</v>
      </c>
      <c r="P154" s="76">
        <v>0</v>
      </c>
      <c r="Q154" s="76">
        <v>0</v>
      </c>
      <c r="R154" s="76">
        <v>0</v>
      </c>
      <c r="S154" s="76">
        <v>0</v>
      </c>
      <c r="T154" s="76">
        <v>0</v>
      </c>
      <c r="U154" s="76">
        <v>0</v>
      </c>
      <c r="V154" s="76">
        <v>0</v>
      </c>
      <c r="W154" s="76">
        <v>0</v>
      </c>
      <c r="X154" s="137">
        <v>0</v>
      </c>
      <c r="Y154" s="137">
        <v>0</v>
      </c>
      <c r="Z154" s="137">
        <v>0</v>
      </c>
      <c r="AA154" s="137">
        <v>0</v>
      </c>
      <c r="AB154" s="137">
        <v>0</v>
      </c>
      <c r="AC154" s="137">
        <v>0</v>
      </c>
      <c r="AD154" s="137">
        <v>0</v>
      </c>
      <c r="AE154" s="137">
        <v>0</v>
      </c>
      <c r="AF154" s="137">
        <v>0</v>
      </c>
      <c r="AG154" s="137">
        <v>0</v>
      </c>
      <c r="AH154" s="137">
        <v>0</v>
      </c>
      <c r="AI154" s="137">
        <v>0</v>
      </c>
      <c r="AJ154" s="137">
        <v>0</v>
      </c>
      <c r="AK154" s="137">
        <v>0</v>
      </c>
      <c r="AL154" s="137">
        <v>0</v>
      </c>
      <c r="AM154" s="137">
        <v>0</v>
      </c>
      <c r="AN154" s="137">
        <v>0</v>
      </c>
      <c r="AO154" s="137">
        <v>0</v>
      </c>
      <c r="AP154" s="137">
        <v>0</v>
      </c>
      <c r="AQ154" s="137">
        <v>0</v>
      </c>
      <c r="AR154" s="137">
        <v>0</v>
      </c>
      <c r="AS154" s="141">
        <v>0</v>
      </c>
      <c r="AW154" s="31">
        <f t="shared" si="16"/>
        <v>0</v>
      </c>
      <c r="AX154" s="18">
        <v>86400</v>
      </c>
      <c r="AY154" s="33">
        <f t="shared" si="17"/>
        <v>0</v>
      </c>
    </row>
    <row r="155" spans="1:51" x14ac:dyDescent="0.25">
      <c r="A155" s="104"/>
      <c r="B155" s="37"/>
      <c r="C155" s="41"/>
      <c r="D155" s="31"/>
      <c r="E155" s="94"/>
      <c r="F155" s="18"/>
      <c r="G155" s="33"/>
      <c r="H155" s="34"/>
      <c r="I155" s="34"/>
      <c r="J155" s="35"/>
      <c r="K155" s="95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04"/>
      <c r="AW155" s="31"/>
    </row>
    <row r="156" spans="1:51" s="18" customFormat="1" ht="15.75" thickBot="1" x14ac:dyDescent="0.3">
      <c r="A156" s="91"/>
      <c r="B156" s="43"/>
      <c r="C156" s="58" t="s">
        <v>155</v>
      </c>
      <c r="D156" s="45"/>
      <c r="E156" s="96">
        <v>4</v>
      </c>
      <c r="F156" s="44">
        <v>86400</v>
      </c>
      <c r="G156" s="46">
        <f>D156*E156*F156</f>
        <v>0</v>
      </c>
      <c r="H156" s="60">
        <v>103679.99999999999</v>
      </c>
      <c r="I156" s="60">
        <f t="shared" si="15"/>
        <v>-103679.99999999999</v>
      </c>
      <c r="J156" s="97"/>
      <c r="K156" s="49">
        <f>SUM(G152:G156)</f>
        <v>819936</v>
      </c>
      <c r="L156" s="109"/>
      <c r="M156" s="110"/>
      <c r="N156" s="111">
        <f>86400*SUM(O156:AS156)</f>
        <v>334367.99999999994</v>
      </c>
      <c r="O156" s="135">
        <f>SUM(O152:O154)</f>
        <v>0</v>
      </c>
      <c r="P156" s="135">
        <f t="shared" ref="P156:AR156" si="21">SUM(P152:P154)</f>
        <v>0</v>
      </c>
      <c r="Q156" s="135">
        <f t="shared" si="21"/>
        <v>0</v>
      </c>
      <c r="R156" s="135">
        <f t="shared" si="21"/>
        <v>0</v>
      </c>
      <c r="S156" s="135">
        <f t="shared" si="21"/>
        <v>0</v>
      </c>
      <c r="T156" s="135">
        <f t="shared" si="21"/>
        <v>0.26</v>
      </c>
      <c r="U156" s="135">
        <f t="shared" si="21"/>
        <v>0.26</v>
      </c>
      <c r="V156" s="135">
        <f t="shared" si="21"/>
        <v>0</v>
      </c>
      <c r="W156" s="135">
        <f t="shared" si="21"/>
        <v>0</v>
      </c>
      <c r="X156" s="135">
        <f t="shared" si="21"/>
        <v>0</v>
      </c>
      <c r="Y156" s="135">
        <f t="shared" si="21"/>
        <v>0</v>
      </c>
      <c r="Z156" s="135">
        <f t="shared" si="21"/>
        <v>0</v>
      </c>
      <c r="AA156" s="135">
        <f>SUM(AA152:AA154)</f>
        <v>0.26</v>
      </c>
      <c r="AB156" s="135">
        <f t="shared" si="21"/>
        <v>0.26</v>
      </c>
      <c r="AC156" s="135">
        <f t="shared" si="21"/>
        <v>0.26</v>
      </c>
      <c r="AD156" s="135">
        <f t="shared" si="21"/>
        <v>0</v>
      </c>
      <c r="AE156" s="135">
        <f t="shared" si="21"/>
        <v>0</v>
      </c>
      <c r="AF156" s="135">
        <f t="shared" si="21"/>
        <v>0</v>
      </c>
      <c r="AG156" s="135">
        <f t="shared" si="21"/>
        <v>0</v>
      </c>
      <c r="AH156" s="135">
        <f t="shared" si="21"/>
        <v>0.51</v>
      </c>
      <c r="AI156" s="135">
        <f>SUM(AI152:AI154)</f>
        <v>0.51</v>
      </c>
      <c r="AJ156" s="135">
        <f t="shared" si="21"/>
        <v>0.26</v>
      </c>
      <c r="AK156" s="135">
        <f t="shared" si="21"/>
        <v>0</v>
      </c>
      <c r="AL156" s="135">
        <f t="shared" si="21"/>
        <v>0</v>
      </c>
      <c r="AM156" s="135">
        <f t="shared" si="21"/>
        <v>0</v>
      </c>
      <c r="AN156" s="135">
        <f t="shared" si="21"/>
        <v>0</v>
      </c>
      <c r="AO156" s="135">
        <f t="shared" si="21"/>
        <v>0.51</v>
      </c>
      <c r="AP156" s="135">
        <f t="shared" si="21"/>
        <v>0.26</v>
      </c>
      <c r="AQ156" s="135">
        <f t="shared" si="21"/>
        <v>0.26</v>
      </c>
      <c r="AR156" s="135">
        <f t="shared" si="21"/>
        <v>0.26</v>
      </c>
      <c r="AS156" s="136">
        <f>SUM(AS152:AS154)</f>
        <v>0</v>
      </c>
      <c r="AW156" s="31">
        <f t="shared" si="16"/>
        <v>3.8699999999999992</v>
      </c>
      <c r="AX156" s="18">
        <v>86400</v>
      </c>
      <c r="AY156" s="33">
        <f t="shared" si="17"/>
        <v>334367.99999999994</v>
      </c>
    </row>
    <row r="157" spans="1:51" ht="15.75" thickTop="1" x14ac:dyDescent="0.25">
      <c r="I157" s="51"/>
      <c r="K157" s="12"/>
      <c r="AW157" s="31"/>
    </row>
    <row r="158" spans="1:51" x14ac:dyDescent="0.25">
      <c r="A158" s="99" t="s">
        <v>132</v>
      </c>
      <c r="G158" s="63">
        <f>SUM(G1:G157)</f>
        <v>352346630.40000004</v>
      </c>
      <c r="H158" s="100"/>
      <c r="I158" s="51"/>
      <c r="K158" s="63">
        <f>SUM(K1:K156)</f>
        <v>352346630.39999998</v>
      </c>
      <c r="L158" s="50"/>
      <c r="N158" s="17">
        <f>N156+N150+N39+N22+N10</f>
        <v>70282252.799999997</v>
      </c>
      <c r="AW158" s="383"/>
      <c r="AX158" s="154"/>
      <c r="AY158" s="384"/>
    </row>
  </sheetData>
  <mergeCells count="1">
    <mergeCell ref="E1:F1"/>
  </mergeCells>
  <conditionalFormatting sqref="O4:AS156 AU150">
    <cfRule type="cellIs" dxfId="1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Y158"/>
  <sheetViews>
    <sheetView zoomScale="80" zoomScaleNormal="80" workbookViewId="0">
      <pane xSplit="13" ySplit="3" topLeftCell="X73" activePane="bottomRight" state="frozen"/>
      <selection pane="topRight" activeCell="N1" sqref="N1"/>
      <selection pane="bottomLeft" activeCell="A4" sqref="A4"/>
      <selection pane="bottomRight" activeCell="C89" sqref="C89"/>
    </sheetView>
  </sheetViews>
  <sheetFormatPr defaultRowHeight="15" x14ac:dyDescent="0.25"/>
  <cols>
    <col min="1" max="1" width="13.42578125" bestFit="1" customWidth="1"/>
    <col min="2" max="2" width="22.28515625" bestFit="1" customWidth="1"/>
    <col min="3" max="3" width="27.5703125" bestFit="1" customWidth="1"/>
    <col min="4" max="4" width="9.7109375" style="11" bestFit="1" customWidth="1"/>
    <col min="5" max="6" width="9.7109375" hidden="1" customWidth="1"/>
    <col min="7" max="7" width="14.140625" style="12" hidden="1" customWidth="1"/>
    <col min="8" max="8" width="15.42578125" style="98" hidden="1" customWidth="1"/>
    <col min="9" max="9" width="15.140625" style="101" hidden="1" customWidth="1"/>
    <col min="10" max="10" width="11.28515625" hidden="1" customWidth="1"/>
    <col min="11" max="11" width="11.28515625" style="15" hidden="1" customWidth="1"/>
    <col min="12" max="12" width="12" style="16" hidden="1" customWidth="1"/>
    <col min="13" max="13" width="13.140625" style="16" hidden="1" customWidth="1"/>
    <col min="14" max="14" width="13.140625" style="16" customWidth="1"/>
    <col min="15" max="15" width="7.7109375" style="17" customWidth="1"/>
    <col min="16" max="20" width="7.7109375" style="16" customWidth="1"/>
    <col min="21" max="21" width="8.5703125" style="16" bestFit="1" customWidth="1"/>
    <col min="22" max="23" width="7.7109375" style="16" customWidth="1"/>
    <col min="24" max="24" width="8.5703125" style="18" bestFit="1" customWidth="1"/>
    <col min="25" max="25" width="7.7109375" style="18" customWidth="1"/>
    <col min="26" max="32" width="9.140625" style="18"/>
    <col min="47" max="47" width="9.85546875" bestFit="1" customWidth="1"/>
    <col min="49" max="49" width="10.85546875" style="382" bestFit="1" customWidth="1"/>
    <col min="50" max="50" width="9.140625" style="18"/>
    <col min="51" max="51" width="12" style="33" bestFit="1" customWidth="1"/>
    <col min="255" max="255" width="13.42578125" bestFit="1" customWidth="1"/>
    <col min="256" max="256" width="22.28515625" bestFit="1" customWidth="1"/>
    <col min="257" max="257" width="27.5703125" bestFit="1" customWidth="1"/>
    <col min="258" max="258" width="9.7109375" bestFit="1" customWidth="1"/>
    <col min="259" max="260" width="9.7109375" customWidth="1"/>
    <col min="261" max="261" width="14.140625" customWidth="1"/>
    <col min="262" max="262" width="15.42578125" bestFit="1" customWidth="1"/>
    <col min="263" max="263" width="15.140625" bestFit="1" customWidth="1"/>
    <col min="264" max="265" width="11.28515625" bestFit="1" customWidth="1"/>
    <col min="266" max="266" width="12" customWidth="1"/>
    <col min="267" max="267" width="13.140625" customWidth="1"/>
    <col min="268" max="273" width="7.7109375" customWidth="1"/>
    <col min="274" max="274" width="8.5703125" bestFit="1" customWidth="1"/>
    <col min="275" max="276" width="7.7109375" customWidth="1"/>
    <col min="277" max="277" width="8.5703125" bestFit="1" customWidth="1"/>
    <col min="278" max="278" width="7.7109375" customWidth="1"/>
    <col min="511" max="511" width="13.42578125" bestFit="1" customWidth="1"/>
    <col min="512" max="512" width="22.28515625" bestFit="1" customWidth="1"/>
    <col min="513" max="513" width="27.5703125" bestFit="1" customWidth="1"/>
    <col min="514" max="514" width="9.7109375" bestFit="1" customWidth="1"/>
    <col min="515" max="516" width="9.7109375" customWidth="1"/>
    <col min="517" max="517" width="14.140625" customWidth="1"/>
    <col min="518" max="518" width="15.42578125" bestFit="1" customWidth="1"/>
    <col min="519" max="519" width="15.140625" bestFit="1" customWidth="1"/>
    <col min="520" max="521" width="11.28515625" bestFit="1" customWidth="1"/>
    <col min="522" max="522" width="12" customWidth="1"/>
    <col min="523" max="523" width="13.140625" customWidth="1"/>
    <col min="524" max="529" width="7.7109375" customWidth="1"/>
    <col min="530" max="530" width="8.5703125" bestFit="1" customWidth="1"/>
    <col min="531" max="532" width="7.7109375" customWidth="1"/>
    <col min="533" max="533" width="8.5703125" bestFit="1" customWidth="1"/>
    <col min="534" max="534" width="7.7109375" customWidth="1"/>
    <col min="767" max="767" width="13.42578125" bestFit="1" customWidth="1"/>
    <col min="768" max="768" width="22.28515625" bestFit="1" customWidth="1"/>
    <col min="769" max="769" width="27.5703125" bestFit="1" customWidth="1"/>
    <col min="770" max="770" width="9.7109375" bestFit="1" customWidth="1"/>
    <col min="771" max="772" width="9.7109375" customWidth="1"/>
    <col min="773" max="773" width="14.140625" customWidth="1"/>
    <col min="774" max="774" width="15.42578125" bestFit="1" customWidth="1"/>
    <col min="775" max="775" width="15.140625" bestFit="1" customWidth="1"/>
    <col min="776" max="777" width="11.28515625" bestFit="1" customWidth="1"/>
    <col min="778" max="778" width="12" customWidth="1"/>
    <col min="779" max="779" width="13.140625" customWidth="1"/>
    <col min="780" max="785" width="7.7109375" customWidth="1"/>
    <col min="786" max="786" width="8.5703125" bestFit="1" customWidth="1"/>
    <col min="787" max="788" width="7.7109375" customWidth="1"/>
    <col min="789" max="789" width="8.5703125" bestFit="1" customWidth="1"/>
    <col min="790" max="790" width="7.7109375" customWidth="1"/>
    <col min="1023" max="1023" width="13.42578125" bestFit="1" customWidth="1"/>
    <col min="1024" max="1024" width="22.28515625" bestFit="1" customWidth="1"/>
    <col min="1025" max="1025" width="27.5703125" bestFit="1" customWidth="1"/>
    <col min="1026" max="1026" width="9.7109375" bestFit="1" customWidth="1"/>
    <col min="1027" max="1028" width="9.7109375" customWidth="1"/>
    <col min="1029" max="1029" width="14.140625" customWidth="1"/>
    <col min="1030" max="1030" width="15.42578125" bestFit="1" customWidth="1"/>
    <col min="1031" max="1031" width="15.140625" bestFit="1" customWidth="1"/>
    <col min="1032" max="1033" width="11.28515625" bestFit="1" customWidth="1"/>
    <col min="1034" max="1034" width="12" customWidth="1"/>
    <col min="1035" max="1035" width="13.140625" customWidth="1"/>
    <col min="1036" max="1041" width="7.7109375" customWidth="1"/>
    <col min="1042" max="1042" width="8.5703125" bestFit="1" customWidth="1"/>
    <col min="1043" max="1044" width="7.7109375" customWidth="1"/>
    <col min="1045" max="1045" width="8.5703125" bestFit="1" customWidth="1"/>
    <col min="1046" max="1046" width="7.7109375" customWidth="1"/>
    <col min="1279" max="1279" width="13.42578125" bestFit="1" customWidth="1"/>
    <col min="1280" max="1280" width="22.28515625" bestFit="1" customWidth="1"/>
    <col min="1281" max="1281" width="27.5703125" bestFit="1" customWidth="1"/>
    <col min="1282" max="1282" width="9.7109375" bestFit="1" customWidth="1"/>
    <col min="1283" max="1284" width="9.7109375" customWidth="1"/>
    <col min="1285" max="1285" width="14.140625" customWidth="1"/>
    <col min="1286" max="1286" width="15.42578125" bestFit="1" customWidth="1"/>
    <col min="1287" max="1287" width="15.140625" bestFit="1" customWidth="1"/>
    <col min="1288" max="1289" width="11.28515625" bestFit="1" customWidth="1"/>
    <col min="1290" max="1290" width="12" customWidth="1"/>
    <col min="1291" max="1291" width="13.140625" customWidth="1"/>
    <col min="1292" max="1297" width="7.7109375" customWidth="1"/>
    <col min="1298" max="1298" width="8.5703125" bestFit="1" customWidth="1"/>
    <col min="1299" max="1300" width="7.7109375" customWidth="1"/>
    <col min="1301" max="1301" width="8.5703125" bestFit="1" customWidth="1"/>
    <col min="1302" max="1302" width="7.7109375" customWidth="1"/>
    <col min="1535" max="1535" width="13.42578125" bestFit="1" customWidth="1"/>
    <col min="1536" max="1536" width="22.28515625" bestFit="1" customWidth="1"/>
    <col min="1537" max="1537" width="27.5703125" bestFit="1" customWidth="1"/>
    <col min="1538" max="1538" width="9.7109375" bestFit="1" customWidth="1"/>
    <col min="1539" max="1540" width="9.7109375" customWidth="1"/>
    <col min="1541" max="1541" width="14.140625" customWidth="1"/>
    <col min="1542" max="1542" width="15.42578125" bestFit="1" customWidth="1"/>
    <col min="1543" max="1543" width="15.140625" bestFit="1" customWidth="1"/>
    <col min="1544" max="1545" width="11.28515625" bestFit="1" customWidth="1"/>
    <col min="1546" max="1546" width="12" customWidth="1"/>
    <col min="1547" max="1547" width="13.140625" customWidth="1"/>
    <col min="1548" max="1553" width="7.7109375" customWidth="1"/>
    <col min="1554" max="1554" width="8.5703125" bestFit="1" customWidth="1"/>
    <col min="1555" max="1556" width="7.7109375" customWidth="1"/>
    <col min="1557" max="1557" width="8.5703125" bestFit="1" customWidth="1"/>
    <col min="1558" max="1558" width="7.7109375" customWidth="1"/>
    <col min="1791" max="1791" width="13.42578125" bestFit="1" customWidth="1"/>
    <col min="1792" max="1792" width="22.28515625" bestFit="1" customWidth="1"/>
    <col min="1793" max="1793" width="27.5703125" bestFit="1" customWidth="1"/>
    <col min="1794" max="1794" width="9.7109375" bestFit="1" customWidth="1"/>
    <col min="1795" max="1796" width="9.7109375" customWidth="1"/>
    <col min="1797" max="1797" width="14.140625" customWidth="1"/>
    <col min="1798" max="1798" width="15.42578125" bestFit="1" customWidth="1"/>
    <col min="1799" max="1799" width="15.140625" bestFit="1" customWidth="1"/>
    <col min="1800" max="1801" width="11.28515625" bestFit="1" customWidth="1"/>
    <col min="1802" max="1802" width="12" customWidth="1"/>
    <col min="1803" max="1803" width="13.140625" customWidth="1"/>
    <col min="1804" max="1809" width="7.7109375" customWidth="1"/>
    <col min="1810" max="1810" width="8.5703125" bestFit="1" customWidth="1"/>
    <col min="1811" max="1812" width="7.7109375" customWidth="1"/>
    <col min="1813" max="1813" width="8.5703125" bestFit="1" customWidth="1"/>
    <col min="1814" max="1814" width="7.7109375" customWidth="1"/>
    <col min="2047" max="2047" width="13.42578125" bestFit="1" customWidth="1"/>
    <col min="2048" max="2048" width="22.28515625" bestFit="1" customWidth="1"/>
    <col min="2049" max="2049" width="27.5703125" bestFit="1" customWidth="1"/>
    <col min="2050" max="2050" width="9.7109375" bestFit="1" customWidth="1"/>
    <col min="2051" max="2052" width="9.7109375" customWidth="1"/>
    <col min="2053" max="2053" width="14.140625" customWidth="1"/>
    <col min="2054" max="2054" width="15.42578125" bestFit="1" customWidth="1"/>
    <col min="2055" max="2055" width="15.140625" bestFit="1" customWidth="1"/>
    <col min="2056" max="2057" width="11.28515625" bestFit="1" customWidth="1"/>
    <col min="2058" max="2058" width="12" customWidth="1"/>
    <col min="2059" max="2059" width="13.140625" customWidth="1"/>
    <col min="2060" max="2065" width="7.7109375" customWidth="1"/>
    <col min="2066" max="2066" width="8.5703125" bestFit="1" customWidth="1"/>
    <col min="2067" max="2068" width="7.7109375" customWidth="1"/>
    <col min="2069" max="2069" width="8.5703125" bestFit="1" customWidth="1"/>
    <col min="2070" max="2070" width="7.7109375" customWidth="1"/>
    <col min="2303" max="2303" width="13.42578125" bestFit="1" customWidth="1"/>
    <col min="2304" max="2304" width="22.28515625" bestFit="1" customWidth="1"/>
    <col min="2305" max="2305" width="27.5703125" bestFit="1" customWidth="1"/>
    <col min="2306" max="2306" width="9.7109375" bestFit="1" customWidth="1"/>
    <col min="2307" max="2308" width="9.7109375" customWidth="1"/>
    <col min="2309" max="2309" width="14.140625" customWidth="1"/>
    <col min="2310" max="2310" width="15.42578125" bestFit="1" customWidth="1"/>
    <col min="2311" max="2311" width="15.140625" bestFit="1" customWidth="1"/>
    <col min="2312" max="2313" width="11.28515625" bestFit="1" customWidth="1"/>
    <col min="2314" max="2314" width="12" customWidth="1"/>
    <col min="2315" max="2315" width="13.140625" customWidth="1"/>
    <col min="2316" max="2321" width="7.7109375" customWidth="1"/>
    <col min="2322" max="2322" width="8.5703125" bestFit="1" customWidth="1"/>
    <col min="2323" max="2324" width="7.7109375" customWidth="1"/>
    <col min="2325" max="2325" width="8.5703125" bestFit="1" customWidth="1"/>
    <col min="2326" max="2326" width="7.7109375" customWidth="1"/>
    <col min="2559" max="2559" width="13.42578125" bestFit="1" customWidth="1"/>
    <col min="2560" max="2560" width="22.28515625" bestFit="1" customWidth="1"/>
    <col min="2561" max="2561" width="27.5703125" bestFit="1" customWidth="1"/>
    <col min="2562" max="2562" width="9.7109375" bestFit="1" customWidth="1"/>
    <col min="2563" max="2564" width="9.7109375" customWidth="1"/>
    <col min="2565" max="2565" width="14.140625" customWidth="1"/>
    <col min="2566" max="2566" width="15.42578125" bestFit="1" customWidth="1"/>
    <col min="2567" max="2567" width="15.140625" bestFit="1" customWidth="1"/>
    <col min="2568" max="2569" width="11.28515625" bestFit="1" customWidth="1"/>
    <col min="2570" max="2570" width="12" customWidth="1"/>
    <col min="2571" max="2571" width="13.140625" customWidth="1"/>
    <col min="2572" max="2577" width="7.7109375" customWidth="1"/>
    <col min="2578" max="2578" width="8.5703125" bestFit="1" customWidth="1"/>
    <col min="2579" max="2580" width="7.7109375" customWidth="1"/>
    <col min="2581" max="2581" width="8.5703125" bestFit="1" customWidth="1"/>
    <col min="2582" max="2582" width="7.7109375" customWidth="1"/>
    <col min="2815" max="2815" width="13.42578125" bestFit="1" customWidth="1"/>
    <col min="2816" max="2816" width="22.28515625" bestFit="1" customWidth="1"/>
    <col min="2817" max="2817" width="27.5703125" bestFit="1" customWidth="1"/>
    <col min="2818" max="2818" width="9.7109375" bestFit="1" customWidth="1"/>
    <col min="2819" max="2820" width="9.7109375" customWidth="1"/>
    <col min="2821" max="2821" width="14.140625" customWidth="1"/>
    <col min="2822" max="2822" width="15.42578125" bestFit="1" customWidth="1"/>
    <col min="2823" max="2823" width="15.140625" bestFit="1" customWidth="1"/>
    <col min="2824" max="2825" width="11.28515625" bestFit="1" customWidth="1"/>
    <col min="2826" max="2826" width="12" customWidth="1"/>
    <col min="2827" max="2827" width="13.140625" customWidth="1"/>
    <col min="2828" max="2833" width="7.7109375" customWidth="1"/>
    <col min="2834" max="2834" width="8.5703125" bestFit="1" customWidth="1"/>
    <col min="2835" max="2836" width="7.7109375" customWidth="1"/>
    <col min="2837" max="2837" width="8.5703125" bestFit="1" customWidth="1"/>
    <col min="2838" max="2838" width="7.7109375" customWidth="1"/>
    <col min="3071" max="3071" width="13.42578125" bestFit="1" customWidth="1"/>
    <col min="3072" max="3072" width="22.28515625" bestFit="1" customWidth="1"/>
    <col min="3073" max="3073" width="27.5703125" bestFit="1" customWidth="1"/>
    <col min="3074" max="3074" width="9.7109375" bestFit="1" customWidth="1"/>
    <col min="3075" max="3076" width="9.7109375" customWidth="1"/>
    <col min="3077" max="3077" width="14.140625" customWidth="1"/>
    <col min="3078" max="3078" width="15.42578125" bestFit="1" customWidth="1"/>
    <col min="3079" max="3079" width="15.140625" bestFit="1" customWidth="1"/>
    <col min="3080" max="3081" width="11.28515625" bestFit="1" customWidth="1"/>
    <col min="3082" max="3082" width="12" customWidth="1"/>
    <col min="3083" max="3083" width="13.140625" customWidth="1"/>
    <col min="3084" max="3089" width="7.7109375" customWidth="1"/>
    <col min="3090" max="3090" width="8.5703125" bestFit="1" customWidth="1"/>
    <col min="3091" max="3092" width="7.7109375" customWidth="1"/>
    <col min="3093" max="3093" width="8.5703125" bestFit="1" customWidth="1"/>
    <col min="3094" max="3094" width="7.7109375" customWidth="1"/>
    <col min="3327" max="3327" width="13.42578125" bestFit="1" customWidth="1"/>
    <col min="3328" max="3328" width="22.28515625" bestFit="1" customWidth="1"/>
    <col min="3329" max="3329" width="27.5703125" bestFit="1" customWidth="1"/>
    <col min="3330" max="3330" width="9.7109375" bestFit="1" customWidth="1"/>
    <col min="3331" max="3332" width="9.7109375" customWidth="1"/>
    <col min="3333" max="3333" width="14.140625" customWidth="1"/>
    <col min="3334" max="3334" width="15.42578125" bestFit="1" customWidth="1"/>
    <col min="3335" max="3335" width="15.140625" bestFit="1" customWidth="1"/>
    <col min="3336" max="3337" width="11.28515625" bestFit="1" customWidth="1"/>
    <col min="3338" max="3338" width="12" customWidth="1"/>
    <col min="3339" max="3339" width="13.140625" customWidth="1"/>
    <col min="3340" max="3345" width="7.7109375" customWidth="1"/>
    <col min="3346" max="3346" width="8.5703125" bestFit="1" customWidth="1"/>
    <col min="3347" max="3348" width="7.7109375" customWidth="1"/>
    <col min="3349" max="3349" width="8.5703125" bestFit="1" customWidth="1"/>
    <col min="3350" max="3350" width="7.7109375" customWidth="1"/>
    <col min="3583" max="3583" width="13.42578125" bestFit="1" customWidth="1"/>
    <col min="3584" max="3584" width="22.28515625" bestFit="1" customWidth="1"/>
    <col min="3585" max="3585" width="27.5703125" bestFit="1" customWidth="1"/>
    <col min="3586" max="3586" width="9.7109375" bestFit="1" customWidth="1"/>
    <col min="3587" max="3588" width="9.7109375" customWidth="1"/>
    <col min="3589" max="3589" width="14.140625" customWidth="1"/>
    <col min="3590" max="3590" width="15.42578125" bestFit="1" customWidth="1"/>
    <col min="3591" max="3591" width="15.140625" bestFit="1" customWidth="1"/>
    <col min="3592" max="3593" width="11.28515625" bestFit="1" customWidth="1"/>
    <col min="3594" max="3594" width="12" customWidth="1"/>
    <col min="3595" max="3595" width="13.140625" customWidth="1"/>
    <col min="3596" max="3601" width="7.7109375" customWidth="1"/>
    <col min="3602" max="3602" width="8.5703125" bestFit="1" customWidth="1"/>
    <col min="3603" max="3604" width="7.7109375" customWidth="1"/>
    <col min="3605" max="3605" width="8.5703125" bestFit="1" customWidth="1"/>
    <col min="3606" max="3606" width="7.7109375" customWidth="1"/>
    <col min="3839" max="3839" width="13.42578125" bestFit="1" customWidth="1"/>
    <col min="3840" max="3840" width="22.28515625" bestFit="1" customWidth="1"/>
    <col min="3841" max="3841" width="27.5703125" bestFit="1" customWidth="1"/>
    <col min="3842" max="3842" width="9.7109375" bestFit="1" customWidth="1"/>
    <col min="3843" max="3844" width="9.7109375" customWidth="1"/>
    <col min="3845" max="3845" width="14.140625" customWidth="1"/>
    <col min="3846" max="3846" width="15.42578125" bestFit="1" customWidth="1"/>
    <col min="3847" max="3847" width="15.140625" bestFit="1" customWidth="1"/>
    <col min="3848" max="3849" width="11.28515625" bestFit="1" customWidth="1"/>
    <col min="3850" max="3850" width="12" customWidth="1"/>
    <col min="3851" max="3851" width="13.140625" customWidth="1"/>
    <col min="3852" max="3857" width="7.7109375" customWidth="1"/>
    <col min="3858" max="3858" width="8.5703125" bestFit="1" customWidth="1"/>
    <col min="3859" max="3860" width="7.7109375" customWidth="1"/>
    <col min="3861" max="3861" width="8.5703125" bestFit="1" customWidth="1"/>
    <col min="3862" max="3862" width="7.7109375" customWidth="1"/>
    <col min="4095" max="4095" width="13.42578125" bestFit="1" customWidth="1"/>
    <col min="4096" max="4096" width="22.28515625" bestFit="1" customWidth="1"/>
    <col min="4097" max="4097" width="27.5703125" bestFit="1" customWidth="1"/>
    <col min="4098" max="4098" width="9.7109375" bestFit="1" customWidth="1"/>
    <col min="4099" max="4100" width="9.7109375" customWidth="1"/>
    <col min="4101" max="4101" width="14.140625" customWidth="1"/>
    <col min="4102" max="4102" width="15.42578125" bestFit="1" customWidth="1"/>
    <col min="4103" max="4103" width="15.140625" bestFit="1" customWidth="1"/>
    <col min="4104" max="4105" width="11.28515625" bestFit="1" customWidth="1"/>
    <col min="4106" max="4106" width="12" customWidth="1"/>
    <col min="4107" max="4107" width="13.140625" customWidth="1"/>
    <col min="4108" max="4113" width="7.7109375" customWidth="1"/>
    <col min="4114" max="4114" width="8.5703125" bestFit="1" customWidth="1"/>
    <col min="4115" max="4116" width="7.7109375" customWidth="1"/>
    <col min="4117" max="4117" width="8.5703125" bestFit="1" customWidth="1"/>
    <col min="4118" max="4118" width="7.7109375" customWidth="1"/>
    <col min="4351" max="4351" width="13.42578125" bestFit="1" customWidth="1"/>
    <col min="4352" max="4352" width="22.28515625" bestFit="1" customWidth="1"/>
    <col min="4353" max="4353" width="27.5703125" bestFit="1" customWidth="1"/>
    <col min="4354" max="4354" width="9.7109375" bestFit="1" customWidth="1"/>
    <col min="4355" max="4356" width="9.7109375" customWidth="1"/>
    <col min="4357" max="4357" width="14.140625" customWidth="1"/>
    <col min="4358" max="4358" width="15.42578125" bestFit="1" customWidth="1"/>
    <col min="4359" max="4359" width="15.140625" bestFit="1" customWidth="1"/>
    <col min="4360" max="4361" width="11.28515625" bestFit="1" customWidth="1"/>
    <col min="4362" max="4362" width="12" customWidth="1"/>
    <col min="4363" max="4363" width="13.140625" customWidth="1"/>
    <col min="4364" max="4369" width="7.7109375" customWidth="1"/>
    <col min="4370" max="4370" width="8.5703125" bestFit="1" customWidth="1"/>
    <col min="4371" max="4372" width="7.7109375" customWidth="1"/>
    <col min="4373" max="4373" width="8.5703125" bestFit="1" customWidth="1"/>
    <col min="4374" max="4374" width="7.7109375" customWidth="1"/>
    <col min="4607" max="4607" width="13.42578125" bestFit="1" customWidth="1"/>
    <col min="4608" max="4608" width="22.28515625" bestFit="1" customWidth="1"/>
    <col min="4609" max="4609" width="27.5703125" bestFit="1" customWidth="1"/>
    <col min="4610" max="4610" width="9.7109375" bestFit="1" customWidth="1"/>
    <col min="4611" max="4612" width="9.7109375" customWidth="1"/>
    <col min="4613" max="4613" width="14.140625" customWidth="1"/>
    <col min="4614" max="4614" width="15.42578125" bestFit="1" customWidth="1"/>
    <col min="4615" max="4615" width="15.140625" bestFit="1" customWidth="1"/>
    <col min="4616" max="4617" width="11.28515625" bestFit="1" customWidth="1"/>
    <col min="4618" max="4618" width="12" customWidth="1"/>
    <col min="4619" max="4619" width="13.140625" customWidth="1"/>
    <col min="4620" max="4625" width="7.7109375" customWidth="1"/>
    <col min="4626" max="4626" width="8.5703125" bestFit="1" customWidth="1"/>
    <col min="4627" max="4628" width="7.7109375" customWidth="1"/>
    <col min="4629" max="4629" width="8.5703125" bestFit="1" customWidth="1"/>
    <col min="4630" max="4630" width="7.7109375" customWidth="1"/>
    <col min="4863" max="4863" width="13.42578125" bestFit="1" customWidth="1"/>
    <col min="4864" max="4864" width="22.28515625" bestFit="1" customWidth="1"/>
    <col min="4865" max="4865" width="27.5703125" bestFit="1" customWidth="1"/>
    <col min="4866" max="4866" width="9.7109375" bestFit="1" customWidth="1"/>
    <col min="4867" max="4868" width="9.7109375" customWidth="1"/>
    <col min="4869" max="4869" width="14.140625" customWidth="1"/>
    <col min="4870" max="4870" width="15.42578125" bestFit="1" customWidth="1"/>
    <col min="4871" max="4871" width="15.140625" bestFit="1" customWidth="1"/>
    <col min="4872" max="4873" width="11.28515625" bestFit="1" customWidth="1"/>
    <col min="4874" max="4874" width="12" customWidth="1"/>
    <col min="4875" max="4875" width="13.140625" customWidth="1"/>
    <col min="4876" max="4881" width="7.7109375" customWidth="1"/>
    <col min="4882" max="4882" width="8.5703125" bestFit="1" customWidth="1"/>
    <col min="4883" max="4884" width="7.7109375" customWidth="1"/>
    <col min="4885" max="4885" width="8.5703125" bestFit="1" customWidth="1"/>
    <col min="4886" max="4886" width="7.7109375" customWidth="1"/>
    <col min="5119" max="5119" width="13.42578125" bestFit="1" customWidth="1"/>
    <col min="5120" max="5120" width="22.28515625" bestFit="1" customWidth="1"/>
    <col min="5121" max="5121" width="27.5703125" bestFit="1" customWidth="1"/>
    <col min="5122" max="5122" width="9.7109375" bestFit="1" customWidth="1"/>
    <col min="5123" max="5124" width="9.7109375" customWidth="1"/>
    <col min="5125" max="5125" width="14.140625" customWidth="1"/>
    <col min="5126" max="5126" width="15.42578125" bestFit="1" customWidth="1"/>
    <col min="5127" max="5127" width="15.140625" bestFit="1" customWidth="1"/>
    <col min="5128" max="5129" width="11.28515625" bestFit="1" customWidth="1"/>
    <col min="5130" max="5130" width="12" customWidth="1"/>
    <col min="5131" max="5131" width="13.140625" customWidth="1"/>
    <col min="5132" max="5137" width="7.7109375" customWidth="1"/>
    <col min="5138" max="5138" width="8.5703125" bestFit="1" customWidth="1"/>
    <col min="5139" max="5140" width="7.7109375" customWidth="1"/>
    <col min="5141" max="5141" width="8.5703125" bestFit="1" customWidth="1"/>
    <col min="5142" max="5142" width="7.7109375" customWidth="1"/>
    <col min="5375" max="5375" width="13.42578125" bestFit="1" customWidth="1"/>
    <col min="5376" max="5376" width="22.28515625" bestFit="1" customWidth="1"/>
    <col min="5377" max="5377" width="27.5703125" bestFit="1" customWidth="1"/>
    <col min="5378" max="5378" width="9.7109375" bestFit="1" customWidth="1"/>
    <col min="5379" max="5380" width="9.7109375" customWidth="1"/>
    <col min="5381" max="5381" width="14.140625" customWidth="1"/>
    <col min="5382" max="5382" width="15.42578125" bestFit="1" customWidth="1"/>
    <col min="5383" max="5383" width="15.140625" bestFit="1" customWidth="1"/>
    <col min="5384" max="5385" width="11.28515625" bestFit="1" customWidth="1"/>
    <col min="5386" max="5386" width="12" customWidth="1"/>
    <col min="5387" max="5387" width="13.140625" customWidth="1"/>
    <col min="5388" max="5393" width="7.7109375" customWidth="1"/>
    <col min="5394" max="5394" width="8.5703125" bestFit="1" customWidth="1"/>
    <col min="5395" max="5396" width="7.7109375" customWidth="1"/>
    <col min="5397" max="5397" width="8.5703125" bestFit="1" customWidth="1"/>
    <col min="5398" max="5398" width="7.7109375" customWidth="1"/>
    <col min="5631" max="5631" width="13.42578125" bestFit="1" customWidth="1"/>
    <col min="5632" max="5632" width="22.28515625" bestFit="1" customWidth="1"/>
    <col min="5633" max="5633" width="27.5703125" bestFit="1" customWidth="1"/>
    <col min="5634" max="5634" width="9.7109375" bestFit="1" customWidth="1"/>
    <col min="5635" max="5636" width="9.7109375" customWidth="1"/>
    <col min="5637" max="5637" width="14.140625" customWidth="1"/>
    <col min="5638" max="5638" width="15.42578125" bestFit="1" customWidth="1"/>
    <col min="5639" max="5639" width="15.140625" bestFit="1" customWidth="1"/>
    <col min="5640" max="5641" width="11.28515625" bestFit="1" customWidth="1"/>
    <col min="5642" max="5642" width="12" customWidth="1"/>
    <col min="5643" max="5643" width="13.140625" customWidth="1"/>
    <col min="5644" max="5649" width="7.7109375" customWidth="1"/>
    <col min="5650" max="5650" width="8.5703125" bestFit="1" customWidth="1"/>
    <col min="5651" max="5652" width="7.7109375" customWidth="1"/>
    <col min="5653" max="5653" width="8.5703125" bestFit="1" customWidth="1"/>
    <col min="5654" max="5654" width="7.7109375" customWidth="1"/>
    <col min="5887" max="5887" width="13.42578125" bestFit="1" customWidth="1"/>
    <col min="5888" max="5888" width="22.28515625" bestFit="1" customWidth="1"/>
    <col min="5889" max="5889" width="27.5703125" bestFit="1" customWidth="1"/>
    <col min="5890" max="5890" width="9.7109375" bestFit="1" customWidth="1"/>
    <col min="5891" max="5892" width="9.7109375" customWidth="1"/>
    <col min="5893" max="5893" width="14.140625" customWidth="1"/>
    <col min="5894" max="5894" width="15.42578125" bestFit="1" customWidth="1"/>
    <col min="5895" max="5895" width="15.140625" bestFit="1" customWidth="1"/>
    <col min="5896" max="5897" width="11.28515625" bestFit="1" customWidth="1"/>
    <col min="5898" max="5898" width="12" customWidth="1"/>
    <col min="5899" max="5899" width="13.140625" customWidth="1"/>
    <col min="5900" max="5905" width="7.7109375" customWidth="1"/>
    <col min="5906" max="5906" width="8.5703125" bestFit="1" customWidth="1"/>
    <col min="5907" max="5908" width="7.7109375" customWidth="1"/>
    <col min="5909" max="5909" width="8.5703125" bestFit="1" customWidth="1"/>
    <col min="5910" max="5910" width="7.7109375" customWidth="1"/>
    <col min="6143" max="6143" width="13.42578125" bestFit="1" customWidth="1"/>
    <col min="6144" max="6144" width="22.28515625" bestFit="1" customWidth="1"/>
    <col min="6145" max="6145" width="27.5703125" bestFit="1" customWidth="1"/>
    <col min="6146" max="6146" width="9.7109375" bestFit="1" customWidth="1"/>
    <col min="6147" max="6148" width="9.7109375" customWidth="1"/>
    <col min="6149" max="6149" width="14.140625" customWidth="1"/>
    <col min="6150" max="6150" width="15.42578125" bestFit="1" customWidth="1"/>
    <col min="6151" max="6151" width="15.140625" bestFit="1" customWidth="1"/>
    <col min="6152" max="6153" width="11.28515625" bestFit="1" customWidth="1"/>
    <col min="6154" max="6154" width="12" customWidth="1"/>
    <col min="6155" max="6155" width="13.140625" customWidth="1"/>
    <col min="6156" max="6161" width="7.7109375" customWidth="1"/>
    <col min="6162" max="6162" width="8.5703125" bestFit="1" customWidth="1"/>
    <col min="6163" max="6164" width="7.7109375" customWidth="1"/>
    <col min="6165" max="6165" width="8.5703125" bestFit="1" customWidth="1"/>
    <col min="6166" max="6166" width="7.7109375" customWidth="1"/>
    <col min="6399" max="6399" width="13.42578125" bestFit="1" customWidth="1"/>
    <col min="6400" max="6400" width="22.28515625" bestFit="1" customWidth="1"/>
    <col min="6401" max="6401" width="27.5703125" bestFit="1" customWidth="1"/>
    <col min="6402" max="6402" width="9.7109375" bestFit="1" customWidth="1"/>
    <col min="6403" max="6404" width="9.7109375" customWidth="1"/>
    <col min="6405" max="6405" width="14.140625" customWidth="1"/>
    <col min="6406" max="6406" width="15.42578125" bestFit="1" customWidth="1"/>
    <col min="6407" max="6407" width="15.140625" bestFit="1" customWidth="1"/>
    <col min="6408" max="6409" width="11.28515625" bestFit="1" customWidth="1"/>
    <col min="6410" max="6410" width="12" customWidth="1"/>
    <col min="6411" max="6411" width="13.140625" customWidth="1"/>
    <col min="6412" max="6417" width="7.7109375" customWidth="1"/>
    <col min="6418" max="6418" width="8.5703125" bestFit="1" customWidth="1"/>
    <col min="6419" max="6420" width="7.7109375" customWidth="1"/>
    <col min="6421" max="6421" width="8.5703125" bestFit="1" customWidth="1"/>
    <col min="6422" max="6422" width="7.7109375" customWidth="1"/>
    <col min="6655" max="6655" width="13.42578125" bestFit="1" customWidth="1"/>
    <col min="6656" max="6656" width="22.28515625" bestFit="1" customWidth="1"/>
    <col min="6657" max="6657" width="27.5703125" bestFit="1" customWidth="1"/>
    <col min="6658" max="6658" width="9.7109375" bestFit="1" customWidth="1"/>
    <col min="6659" max="6660" width="9.7109375" customWidth="1"/>
    <col min="6661" max="6661" width="14.140625" customWidth="1"/>
    <col min="6662" max="6662" width="15.42578125" bestFit="1" customWidth="1"/>
    <col min="6663" max="6663" width="15.140625" bestFit="1" customWidth="1"/>
    <col min="6664" max="6665" width="11.28515625" bestFit="1" customWidth="1"/>
    <col min="6666" max="6666" width="12" customWidth="1"/>
    <col min="6667" max="6667" width="13.140625" customWidth="1"/>
    <col min="6668" max="6673" width="7.7109375" customWidth="1"/>
    <col min="6674" max="6674" width="8.5703125" bestFit="1" customWidth="1"/>
    <col min="6675" max="6676" width="7.7109375" customWidth="1"/>
    <col min="6677" max="6677" width="8.5703125" bestFit="1" customWidth="1"/>
    <col min="6678" max="6678" width="7.7109375" customWidth="1"/>
    <col min="6911" max="6911" width="13.42578125" bestFit="1" customWidth="1"/>
    <col min="6912" max="6912" width="22.28515625" bestFit="1" customWidth="1"/>
    <col min="6913" max="6913" width="27.5703125" bestFit="1" customWidth="1"/>
    <col min="6914" max="6914" width="9.7109375" bestFit="1" customWidth="1"/>
    <col min="6915" max="6916" width="9.7109375" customWidth="1"/>
    <col min="6917" max="6917" width="14.140625" customWidth="1"/>
    <col min="6918" max="6918" width="15.42578125" bestFit="1" customWidth="1"/>
    <col min="6919" max="6919" width="15.140625" bestFit="1" customWidth="1"/>
    <col min="6920" max="6921" width="11.28515625" bestFit="1" customWidth="1"/>
    <col min="6922" max="6922" width="12" customWidth="1"/>
    <col min="6923" max="6923" width="13.140625" customWidth="1"/>
    <col min="6924" max="6929" width="7.7109375" customWidth="1"/>
    <col min="6930" max="6930" width="8.5703125" bestFit="1" customWidth="1"/>
    <col min="6931" max="6932" width="7.7109375" customWidth="1"/>
    <col min="6933" max="6933" width="8.5703125" bestFit="1" customWidth="1"/>
    <col min="6934" max="6934" width="7.7109375" customWidth="1"/>
    <col min="7167" max="7167" width="13.42578125" bestFit="1" customWidth="1"/>
    <col min="7168" max="7168" width="22.28515625" bestFit="1" customWidth="1"/>
    <col min="7169" max="7169" width="27.5703125" bestFit="1" customWidth="1"/>
    <col min="7170" max="7170" width="9.7109375" bestFit="1" customWidth="1"/>
    <col min="7171" max="7172" width="9.7109375" customWidth="1"/>
    <col min="7173" max="7173" width="14.140625" customWidth="1"/>
    <col min="7174" max="7174" width="15.42578125" bestFit="1" customWidth="1"/>
    <col min="7175" max="7175" width="15.140625" bestFit="1" customWidth="1"/>
    <col min="7176" max="7177" width="11.28515625" bestFit="1" customWidth="1"/>
    <col min="7178" max="7178" width="12" customWidth="1"/>
    <col min="7179" max="7179" width="13.140625" customWidth="1"/>
    <col min="7180" max="7185" width="7.7109375" customWidth="1"/>
    <col min="7186" max="7186" width="8.5703125" bestFit="1" customWidth="1"/>
    <col min="7187" max="7188" width="7.7109375" customWidth="1"/>
    <col min="7189" max="7189" width="8.5703125" bestFit="1" customWidth="1"/>
    <col min="7190" max="7190" width="7.7109375" customWidth="1"/>
    <col min="7423" max="7423" width="13.42578125" bestFit="1" customWidth="1"/>
    <col min="7424" max="7424" width="22.28515625" bestFit="1" customWidth="1"/>
    <col min="7425" max="7425" width="27.5703125" bestFit="1" customWidth="1"/>
    <col min="7426" max="7426" width="9.7109375" bestFit="1" customWidth="1"/>
    <col min="7427" max="7428" width="9.7109375" customWidth="1"/>
    <col min="7429" max="7429" width="14.140625" customWidth="1"/>
    <col min="7430" max="7430" width="15.42578125" bestFit="1" customWidth="1"/>
    <col min="7431" max="7431" width="15.140625" bestFit="1" customWidth="1"/>
    <col min="7432" max="7433" width="11.28515625" bestFit="1" customWidth="1"/>
    <col min="7434" max="7434" width="12" customWidth="1"/>
    <col min="7435" max="7435" width="13.140625" customWidth="1"/>
    <col min="7436" max="7441" width="7.7109375" customWidth="1"/>
    <col min="7442" max="7442" width="8.5703125" bestFit="1" customWidth="1"/>
    <col min="7443" max="7444" width="7.7109375" customWidth="1"/>
    <col min="7445" max="7445" width="8.5703125" bestFit="1" customWidth="1"/>
    <col min="7446" max="7446" width="7.7109375" customWidth="1"/>
    <col min="7679" max="7679" width="13.42578125" bestFit="1" customWidth="1"/>
    <col min="7680" max="7680" width="22.28515625" bestFit="1" customWidth="1"/>
    <col min="7681" max="7681" width="27.5703125" bestFit="1" customWidth="1"/>
    <col min="7682" max="7682" width="9.7109375" bestFit="1" customWidth="1"/>
    <col min="7683" max="7684" width="9.7109375" customWidth="1"/>
    <col min="7685" max="7685" width="14.140625" customWidth="1"/>
    <col min="7686" max="7686" width="15.42578125" bestFit="1" customWidth="1"/>
    <col min="7687" max="7687" width="15.140625" bestFit="1" customWidth="1"/>
    <col min="7688" max="7689" width="11.28515625" bestFit="1" customWidth="1"/>
    <col min="7690" max="7690" width="12" customWidth="1"/>
    <col min="7691" max="7691" width="13.140625" customWidth="1"/>
    <col min="7692" max="7697" width="7.7109375" customWidth="1"/>
    <col min="7698" max="7698" width="8.5703125" bestFit="1" customWidth="1"/>
    <col min="7699" max="7700" width="7.7109375" customWidth="1"/>
    <col min="7701" max="7701" width="8.5703125" bestFit="1" customWidth="1"/>
    <col min="7702" max="7702" width="7.7109375" customWidth="1"/>
    <col min="7935" max="7935" width="13.42578125" bestFit="1" customWidth="1"/>
    <col min="7936" max="7936" width="22.28515625" bestFit="1" customWidth="1"/>
    <col min="7937" max="7937" width="27.5703125" bestFit="1" customWidth="1"/>
    <col min="7938" max="7938" width="9.7109375" bestFit="1" customWidth="1"/>
    <col min="7939" max="7940" width="9.7109375" customWidth="1"/>
    <col min="7941" max="7941" width="14.140625" customWidth="1"/>
    <col min="7942" max="7942" width="15.42578125" bestFit="1" customWidth="1"/>
    <col min="7943" max="7943" width="15.140625" bestFit="1" customWidth="1"/>
    <col min="7944" max="7945" width="11.28515625" bestFit="1" customWidth="1"/>
    <col min="7946" max="7946" width="12" customWidth="1"/>
    <col min="7947" max="7947" width="13.140625" customWidth="1"/>
    <col min="7948" max="7953" width="7.7109375" customWidth="1"/>
    <col min="7954" max="7954" width="8.5703125" bestFit="1" customWidth="1"/>
    <col min="7955" max="7956" width="7.7109375" customWidth="1"/>
    <col min="7957" max="7957" width="8.5703125" bestFit="1" customWidth="1"/>
    <col min="7958" max="7958" width="7.7109375" customWidth="1"/>
    <col min="8191" max="8191" width="13.42578125" bestFit="1" customWidth="1"/>
    <col min="8192" max="8192" width="22.28515625" bestFit="1" customWidth="1"/>
    <col min="8193" max="8193" width="27.5703125" bestFit="1" customWidth="1"/>
    <col min="8194" max="8194" width="9.7109375" bestFit="1" customWidth="1"/>
    <col min="8195" max="8196" width="9.7109375" customWidth="1"/>
    <col min="8197" max="8197" width="14.140625" customWidth="1"/>
    <col min="8198" max="8198" width="15.42578125" bestFit="1" customWidth="1"/>
    <col min="8199" max="8199" width="15.140625" bestFit="1" customWidth="1"/>
    <col min="8200" max="8201" width="11.28515625" bestFit="1" customWidth="1"/>
    <col min="8202" max="8202" width="12" customWidth="1"/>
    <col min="8203" max="8203" width="13.140625" customWidth="1"/>
    <col min="8204" max="8209" width="7.7109375" customWidth="1"/>
    <col min="8210" max="8210" width="8.5703125" bestFit="1" customWidth="1"/>
    <col min="8211" max="8212" width="7.7109375" customWidth="1"/>
    <col min="8213" max="8213" width="8.5703125" bestFit="1" customWidth="1"/>
    <col min="8214" max="8214" width="7.7109375" customWidth="1"/>
    <col min="8447" max="8447" width="13.42578125" bestFit="1" customWidth="1"/>
    <col min="8448" max="8448" width="22.28515625" bestFit="1" customWidth="1"/>
    <col min="8449" max="8449" width="27.5703125" bestFit="1" customWidth="1"/>
    <col min="8450" max="8450" width="9.7109375" bestFit="1" customWidth="1"/>
    <col min="8451" max="8452" width="9.7109375" customWidth="1"/>
    <col min="8453" max="8453" width="14.140625" customWidth="1"/>
    <col min="8454" max="8454" width="15.42578125" bestFit="1" customWidth="1"/>
    <col min="8455" max="8455" width="15.140625" bestFit="1" customWidth="1"/>
    <col min="8456" max="8457" width="11.28515625" bestFit="1" customWidth="1"/>
    <col min="8458" max="8458" width="12" customWidth="1"/>
    <col min="8459" max="8459" width="13.140625" customWidth="1"/>
    <col min="8460" max="8465" width="7.7109375" customWidth="1"/>
    <col min="8466" max="8466" width="8.5703125" bestFit="1" customWidth="1"/>
    <col min="8467" max="8468" width="7.7109375" customWidth="1"/>
    <col min="8469" max="8469" width="8.5703125" bestFit="1" customWidth="1"/>
    <col min="8470" max="8470" width="7.7109375" customWidth="1"/>
    <col min="8703" max="8703" width="13.42578125" bestFit="1" customWidth="1"/>
    <col min="8704" max="8704" width="22.28515625" bestFit="1" customWidth="1"/>
    <col min="8705" max="8705" width="27.5703125" bestFit="1" customWidth="1"/>
    <col min="8706" max="8706" width="9.7109375" bestFit="1" customWidth="1"/>
    <col min="8707" max="8708" width="9.7109375" customWidth="1"/>
    <col min="8709" max="8709" width="14.140625" customWidth="1"/>
    <col min="8710" max="8710" width="15.42578125" bestFit="1" customWidth="1"/>
    <col min="8711" max="8711" width="15.140625" bestFit="1" customWidth="1"/>
    <col min="8712" max="8713" width="11.28515625" bestFit="1" customWidth="1"/>
    <col min="8714" max="8714" width="12" customWidth="1"/>
    <col min="8715" max="8715" width="13.140625" customWidth="1"/>
    <col min="8716" max="8721" width="7.7109375" customWidth="1"/>
    <col min="8722" max="8722" width="8.5703125" bestFit="1" customWidth="1"/>
    <col min="8723" max="8724" width="7.7109375" customWidth="1"/>
    <col min="8725" max="8725" width="8.5703125" bestFit="1" customWidth="1"/>
    <col min="8726" max="8726" width="7.7109375" customWidth="1"/>
    <col min="8959" max="8959" width="13.42578125" bestFit="1" customWidth="1"/>
    <col min="8960" max="8960" width="22.28515625" bestFit="1" customWidth="1"/>
    <col min="8961" max="8961" width="27.5703125" bestFit="1" customWidth="1"/>
    <col min="8962" max="8962" width="9.7109375" bestFit="1" customWidth="1"/>
    <col min="8963" max="8964" width="9.7109375" customWidth="1"/>
    <col min="8965" max="8965" width="14.140625" customWidth="1"/>
    <col min="8966" max="8966" width="15.42578125" bestFit="1" customWidth="1"/>
    <col min="8967" max="8967" width="15.140625" bestFit="1" customWidth="1"/>
    <col min="8968" max="8969" width="11.28515625" bestFit="1" customWidth="1"/>
    <col min="8970" max="8970" width="12" customWidth="1"/>
    <col min="8971" max="8971" width="13.140625" customWidth="1"/>
    <col min="8972" max="8977" width="7.7109375" customWidth="1"/>
    <col min="8978" max="8978" width="8.5703125" bestFit="1" customWidth="1"/>
    <col min="8979" max="8980" width="7.7109375" customWidth="1"/>
    <col min="8981" max="8981" width="8.5703125" bestFit="1" customWidth="1"/>
    <col min="8982" max="8982" width="7.7109375" customWidth="1"/>
    <col min="9215" max="9215" width="13.42578125" bestFit="1" customWidth="1"/>
    <col min="9216" max="9216" width="22.28515625" bestFit="1" customWidth="1"/>
    <col min="9217" max="9217" width="27.5703125" bestFit="1" customWidth="1"/>
    <col min="9218" max="9218" width="9.7109375" bestFit="1" customWidth="1"/>
    <col min="9219" max="9220" width="9.7109375" customWidth="1"/>
    <col min="9221" max="9221" width="14.140625" customWidth="1"/>
    <col min="9222" max="9222" width="15.42578125" bestFit="1" customWidth="1"/>
    <col min="9223" max="9223" width="15.140625" bestFit="1" customWidth="1"/>
    <col min="9224" max="9225" width="11.28515625" bestFit="1" customWidth="1"/>
    <col min="9226" max="9226" width="12" customWidth="1"/>
    <col min="9227" max="9227" width="13.140625" customWidth="1"/>
    <col min="9228" max="9233" width="7.7109375" customWidth="1"/>
    <col min="9234" max="9234" width="8.5703125" bestFit="1" customWidth="1"/>
    <col min="9235" max="9236" width="7.7109375" customWidth="1"/>
    <col min="9237" max="9237" width="8.5703125" bestFit="1" customWidth="1"/>
    <col min="9238" max="9238" width="7.7109375" customWidth="1"/>
    <col min="9471" max="9471" width="13.42578125" bestFit="1" customWidth="1"/>
    <col min="9472" max="9472" width="22.28515625" bestFit="1" customWidth="1"/>
    <col min="9473" max="9473" width="27.5703125" bestFit="1" customWidth="1"/>
    <col min="9474" max="9474" width="9.7109375" bestFit="1" customWidth="1"/>
    <col min="9475" max="9476" width="9.7109375" customWidth="1"/>
    <col min="9477" max="9477" width="14.140625" customWidth="1"/>
    <col min="9478" max="9478" width="15.42578125" bestFit="1" customWidth="1"/>
    <col min="9479" max="9479" width="15.140625" bestFit="1" customWidth="1"/>
    <col min="9480" max="9481" width="11.28515625" bestFit="1" customWidth="1"/>
    <col min="9482" max="9482" width="12" customWidth="1"/>
    <col min="9483" max="9483" width="13.140625" customWidth="1"/>
    <col min="9484" max="9489" width="7.7109375" customWidth="1"/>
    <col min="9490" max="9490" width="8.5703125" bestFit="1" customWidth="1"/>
    <col min="9491" max="9492" width="7.7109375" customWidth="1"/>
    <col min="9493" max="9493" width="8.5703125" bestFit="1" customWidth="1"/>
    <col min="9494" max="9494" width="7.7109375" customWidth="1"/>
    <col min="9727" max="9727" width="13.42578125" bestFit="1" customWidth="1"/>
    <col min="9728" max="9728" width="22.28515625" bestFit="1" customWidth="1"/>
    <col min="9729" max="9729" width="27.5703125" bestFit="1" customWidth="1"/>
    <col min="9730" max="9730" width="9.7109375" bestFit="1" customWidth="1"/>
    <col min="9731" max="9732" width="9.7109375" customWidth="1"/>
    <col min="9733" max="9733" width="14.140625" customWidth="1"/>
    <col min="9734" max="9734" width="15.42578125" bestFit="1" customWidth="1"/>
    <col min="9735" max="9735" width="15.140625" bestFit="1" customWidth="1"/>
    <col min="9736" max="9737" width="11.28515625" bestFit="1" customWidth="1"/>
    <col min="9738" max="9738" width="12" customWidth="1"/>
    <col min="9739" max="9739" width="13.140625" customWidth="1"/>
    <col min="9740" max="9745" width="7.7109375" customWidth="1"/>
    <col min="9746" max="9746" width="8.5703125" bestFit="1" customWidth="1"/>
    <col min="9747" max="9748" width="7.7109375" customWidth="1"/>
    <col min="9749" max="9749" width="8.5703125" bestFit="1" customWidth="1"/>
    <col min="9750" max="9750" width="7.7109375" customWidth="1"/>
    <col min="9983" max="9983" width="13.42578125" bestFit="1" customWidth="1"/>
    <col min="9984" max="9984" width="22.28515625" bestFit="1" customWidth="1"/>
    <col min="9985" max="9985" width="27.5703125" bestFit="1" customWidth="1"/>
    <col min="9986" max="9986" width="9.7109375" bestFit="1" customWidth="1"/>
    <col min="9987" max="9988" width="9.7109375" customWidth="1"/>
    <col min="9989" max="9989" width="14.140625" customWidth="1"/>
    <col min="9990" max="9990" width="15.42578125" bestFit="1" customWidth="1"/>
    <col min="9991" max="9991" width="15.140625" bestFit="1" customWidth="1"/>
    <col min="9992" max="9993" width="11.28515625" bestFit="1" customWidth="1"/>
    <col min="9994" max="9994" width="12" customWidth="1"/>
    <col min="9995" max="9995" width="13.140625" customWidth="1"/>
    <col min="9996" max="10001" width="7.7109375" customWidth="1"/>
    <col min="10002" max="10002" width="8.5703125" bestFit="1" customWidth="1"/>
    <col min="10003" max="10004" width="7.7109375" customWidth="1"/>
    <col min="10005" max="10005" width="8.5703125" bestFit="1" customWidth="1"/>
    <col min="10006" max="10006" width="7.7109375" customWidth="1"/>
    <col min="10239" max="10239" width="13.42578125" bestFit="1" customWidth="1"/>
    <col min="10240" max="10240" width="22.28515625" bestFit="1" customWidth="1"/>
    <col min="10241" max="10241" width="27.5703125" bestFit="1" customWidth="1"/>
    <col min="10242" max="10242" width="9.7109375" bestFit="1" customWidth="1"/>
    <col min="10243" max="10244" width="9.7109375" customWidth="1"/>
    <col min="10245" max="10245" width="14.140625" customWidth="1"/>
    <col min="10246" max="10246" width="15.42578125" bestFit="1" customWidth="1"/>
    <col min="10247" max="10247" width="15.140625" bestFit="1" customWidth="1"/>
    <col min="10248" max="10249" width="11.28515625" bestFit="1" customWidth="1"/>
    <col min="10250" max="10250" width="12" customWidth="1"/>
    <col min="10251" max="10251" width="13.140625" customWidth="1"/>
    <col min="10252" max="10257" width="7.7109375" customWidth="1"/>
    <col min="10258" max="10258" width="8.5703125" bestFit="1" customWidth="1"/>
    <col min="10259" max="10260" width="7.7109375" customWidth="1"/>
    <col min="10261" max="10261" width="8.5703125" bestFit="1" customWidth="1"/>
    <col min="10262" max="10262" width="7.7109375" customWidth="1"/>
    <col min="10495" max="10495" width="13.42578125" bestFit="1" customWidth="1"/>
    <col min="10496" max="10496" width="22.28515625" bestFit="1" customWidth="1"/>
    <col min="10497" max="10497" width="27.5703125" bestFit="1" customWidth="1"/>
    <col min="10498" max="10498" width="9.7109375" bestFit="1" customWidth="1"/>
    <col min="10499" max="10500" width="9.7109375" customWidth="1"/>
    <col min="10501" max="10501" width="14.140625" customWidth="1"/>
    <col min="10502" max="10502" width="15.42578125" bestFit="1" customWidth="1"/>
    <col min="10503" max="10503" width="15.140625" bestFit="1" customWidth="1"/>
    <col min="10504" max="10505" width="11.28515625" bestFit="1" customWidth="1"/>
    <col min="10506" max="10506" width="12" customWidth="1"/>
    <col min="10507" max="10507" width="13.140625" customWidth="1"/>
    <col min="10508" max="10513" width="7.7109375" customWidth="1"/>
    <col min="10514" max="10514" width="8.5703125" bestFit="1" customWidth="1"/>
    <col min="10515" max="10516" width="7.7109375" customWidth="1"/>
    <col min="10517" max="10517" width="8.5703125" bestFit="1" customWidth="1"/>
    <col min="10518" max="10518" width="7.7109375" customWidth="1"/>
    <col min="10751" max="10751" width="13.42578125" bestFit="1" customWidth="1"/>
    <col min="10752" max="10752" width="22.28515625" bestFit="1" customWidth="1"/>
    <col min="10753" max="10753" width="27.5703125" bestFit="1" customWidth="1"/>
    <col min="10754" max="10754" width="9.7109375" bestFit="1" customWidth="1"/>
    <col min="10755" max="10756" width="9.7109375" customWidth="1"/>
    <col min="10757" max="10757" width="14.140625" customWidth="1"/>
    <col min="10758" max="10758" width="15.42578125" bestFit="1" customWidth="1"/>
    <col min="10759" max="10759" width="15.140625" bestFit="1" customWidth="1"/>
    <col min="10760" max="10761" width="11.28515625" bestFit="1" customWidth="1"/>
    <col min="10762" max="10762" width="12" customWidth="1"/>
    <col min="10763" max="10763" width="13.140625" customWidth="1"/>
    <col min="10764" max="10769" width="7.7109375" customWidth="1"/>
    <col min="10770" max="10770" width="8.5703125" bestFit="1" customWidth="1"/>
    <col min="10771" max="10772" width="7.7109375" customWidth="1"/>
    <col min="10773" max="10773" width="8.5703125" bestFit="1" customWidth="1"/>
    <col min="10774" max="10774" width="7.7109375" customWidth="1"/>
    <col min="11007" max="11007" width="13.42578125" bestFit="1" customWidth="1"/>
    <col min="11008" max="11008" width="22.28515625" bestFit="1" customWidth="1"/>
    <col min="11009" max="11009" width="27.5703125" bestFit="1" customWidth="1"/>
    <col min="11010" max="11010" width="9.7109375" bestFit="1" customWidth="1"/>
    <col min="11011" max="11012" width="9.7109375" customWidth="1"/>
    <col min="11013" max="11013" width="14.140625" customWidth="1"/>
    <col min="11014" max="11014" width="15.42578125" bestFit="1" customWidth="1"/>
    <col min="11015" max="11015" width="15.140625" bestFit="1" customWidth="1"/>
    <col min="11016" max="11017" width="11.28515625" bestFit="1" customWidth="1"/>
    <col min="11018" max="11018" width="12" customWidth="1"/>
    <col min="11019" max="11019" width="13.140625" customWidth="1"/>
    <col min="11020" max="11025" width="7.7109375" customWidth="1"/>
    <col min="11026" max="11026" width="8.5703125" bestFit="1" customWidth="1"/>
    <col min="11027" max="11028" width="7.7109375" customWidth="1"/>
    <col min="11029" max="11029" width="8.5703125" bestFit="1" customWidth="1"/>
    <col min="11030" max="11030" width="7.7109375" customWidth="1"/>
    <col min="11263" max="11263" width="13.42578125" bestFit="1" customWidth="1"/>
    <col min="11264" max="11264" width="22.28515625" bestFit="1" customWidth="1"/>
    <col min="11265" max="11265" width="27.5703125" bestFit="1" customWidth="1"/>
    <col min="11266" max="11266" width="9.7109375" bestFit="1" customWidth="1"/>
    <col min="11267" max="11268" width="9.7109375" customWidth="1"/>
    <col min="11269" max="11269" width="14.140625" customWidth="1"/>
    <col min="11270" max="11270" width="15.42578125" bestFit="1" customWidth="1"/>
    <col min="11271" max="11271" width="15.140625" bestFit="1" customWidth="1"/>
    <col min="11272" max="11273" width="11.28515625" bestFit="1" customWidth="1"/>
    <col min="11274" max="11274" width="12" customWidth="1"/>
    <col min="11275" max="11275" width="13.140625" customWidth="1"/>
    <col min="11276" max="11281" width="7.7109375" customWidth="1"/>
    <col min="11282" max="11282" width="8.5703125" bestFit="1" customWidth="1"/>
    <col min="11283" max="11284" width="7.7109375" customWidth="1"/>
    <col min="11285" max="11285" width="8.5703125" bestFit="1" customWidth="1"/>
    <col min="11286" max="11286" width="7.7109375" customWidth="1"/>
    <col min="11519" max="11519" width="13.42578125" bestFit="1" customWidth="1"/>
    <col min="11520" max="11520" width="22.28515625" bestFit="1" customWidth="1"/>
    <col min="11521" max="11521" width="27.5703125" bestFit="1" customWidth="1"/>
    <col min="11522" max="11522" width="9.7109375" bestFit="1" customWidth="1"/>
    <col min="11523" max="11524" width="9.7109375" customWidth="1"/>
    <col min="11525" max="11525" width="14.140625" customWidth="1"/>
    <col min="11526" max="11526" width="15.42578125" bestFit="1" customWidth="1"/>
    <col min="11527" max="11527" width="15.140625" bestFit="1" customWidth="1"/>
    <col min="11528" max="11529" width="11.28515625" bestFit="1" customWidth="1"/>
    <col min="11530" max="11530" width="12" customWidth="1"/>
    <col min="11531" max="11531" width="13.140625" customWidth="1"/>
    <col min="11532" max="11537" width="7.7109375" customWidth="1"/>
    <col min="11538" max="11538" width="8.5703125" bestFit="1" customWidth="1"/>
    <col min="11539" max="11540" width="7.7109375" customWidth="1"/>
    <col min="11541" max="11541" width="8.5703125" bestFit="1" customWidth="1"/>
    <col min="11542" max="11542" width="7.7109375" customWidth="1"/>
    <col min="11775" max="11775" width="13.42578125" bestFit="1" customWidth="1"/>
    <col min="11776" max="11776" width="22.28515625" bestFit="1" customWidth="1"/>
    <col min="11777" max="11777" width="27.5703125" bestFit="1" customWidth="1"/>
    <col min="11778" max="11778" width="9.7109375" bestFit="1" customWidth="1"/>
    <col min="11779" max="11780" width="9.7109375" customWidth="1"/>
    <col min="11781" max="11781" width="14.140625" customWidth="1"/>
    <col min="11782" max="11782" width="15.42578125" bestFit="1" customWidth="1"/>
    <col min="11783" max="11783" width="15.140625" bestFit="1" customWidth="1"/>
    <col min="11784" max="11785" width="11.28515625" bestFit="1" customWidth="1"/>
    <col min="11786" max="11786" width="12" customWidth="1"/>
    <col min="11787" max="11787" width="13.140625" customWidth="1"/>
    <col min="11788" max="11793" width="7.7109375" customWidth="1"/>
    <col min="11794" max="11794" width="8.5703125" bestFit="1" customWidth="1"/>
    <col min="11795" max="11796" width="7.7109375" customWidth="1"/>
    <col min="11797" max="11797" width="8.5703125" bestFit="1" customWidth="1"/>
    <col min="11798" max="11798" width="7.7109375" customWidth="1"/>
    <col min="12031" max="12031" width="13.42578125" bestFit="1" customWidth="1"/>
    <col min="12032" max="12032" width="22.28515625" bestFit="1" customWidth="1"/>
    <col min="12033" max="12033" width="27.5703125" bestFit="1" customWidth="1"/>
    <col min="12034" max="12034" width="9.7109375" bestFit="1" customWidth="1"/>
    <col min="12035" max="12036" width="9.7109375" customWidth="1"/>
    <col min="12037" max="12037" width="14.140625" customWidth="1"/>
    <col min="12038" max="12038" width="15.42578125" bestFit="1" customWidth="1"/>
    <col min="12039" max="12039" width="15.140625" bestFit="1" customWidth="1"/>
    <col min="12040" max="12041" width="11.28515625" bestFit="1" customWidth="1"/>
    <col min="12042" max="12042" width="12" customWidth="1"/>
    <col min="12043" max="12043" width="13.140625" customWidth="1"/>
    <col min="12044" max="12049" width="7.7109375" customWidth="1"/>
    <col min="12050" max="12050" width="8.5703125" bestFit="1" customWidth="1"/>
    <col min="12051" max="12052" width="7.7109375" customWidth="1"/>
    <col min="12053" max="12053" width="8.5703125" bestFit="1" customWidth="1"/>
    <col min="12054" max="12054" width="7.7109375" customWidth="1"/>
    <col min="12287" max="12287" width="13.42578125" bestFit="1" customWidth="1"/>
    <col min="12288" max="12288" width="22.28515625" bestFit="1" customWidth="1"/>
    <col min="12289" max="12289" width="27.5703125" bestFit="1" customWidth="1"/>
    <col min="12290" max="12290" width="9.7109375" bestFit="1" customWidth="1"/>
    <col min="12291" max="12292" width="9.7109375" customWidth="1"/>
    <col min="12293" max="12293" width="14.140625" customWidth="1"/>
    <col min="12294" max="12294" width="15.42578125" bestFit="1" customWidth="1"/>
    <col min="12295" max="12295" width="15.140625" bestFit="1" customWidth="1"/>
    <col min="12296" max="12297" width="11.28515625" bestFit="1" customWidth="1"/>
    <col min="12298" max="12298" width="12" customWidth="1"/>
    <col min="12299" max="12299" width="13.140625" customWidth="1"/>
    <col min="12300" max="12305" width="7.7109375" customWidth="1"/>
    <col min="12306" max="12306" width="8.5703125" bestFit="1" customWidth="1"/>
    <col min="12307" max="12308" width="7.7109375" customWidth="1"/>
    <col min="12309" max="12309" width="8.5703125" bestFit="1" customWidth="1"/>
    <col min="12310" max="12310" width="7.7109375" customWidth="1"/>
    <col min="12543" max="12543" width="13.42578125" bestFit="1" customWidth="1"/>
    <col min="12544" max="12544" width="22.28515625" bestFit="1" customWidth="1"/>
    <col min="12545" max="12545" width="27.5703125" bestFit="1" customWidth="1"/>
    <col min="12546" max="12546" width="9.7109375" bestFit="1" customWidth="1"/>
    <col min="12547" max="12548" width="9.7109375" customWidth="1"/>
    <col min="12549" max="12549" width="14.140625" customWidth="1"/>
    <col min="12550" max="12550" width="15.42578125" bestFit="1" customWidth="1"/>
    <col min="12551" max="12551" width="15.140625" bestFit="1" customWidth="1"/>
    <col min="12552" max="12553" width="11.28515625" bestFit="1" customWidth="1"/>
    <col min="12554" max="12554" width="12" customWidth="1"/>
    <col min="12555" max="12555" width="13.140625" customWidth="1"/>
    <col min="12556" max="12561" width="7.7109375" customWidth="1"/>
    <col min="12562" max="12562" width="8.5703125" bestFit="1" customWidth="1"/>
    <col min="12563" max="12564" width="7.7109375" customWidth="1"/>
    <col min="12565" max="12565" width="8.5703125" bestFit="1" customWidth="1"/>
    <col min="12566" max="12566" width="7.7109375" customWidth="1"/>
    <col min="12799" max="12799" width="13.42578125" bestFit="1" customWidth="1"/>
    <col min="12800" max="12800" width="22.28515625" bestFit="1" customWidth="1"/>
    <col min="12801" max="12801" width="27.5703125" bestFit="1" customWidth="1"/>
    <col min="12802" max="12802" width="9.7109375" bestFit="1" customWidth="1"/>
    <col min="12803" max="12804" width="9.7109375" customWidth="1"/>
    <col min="12805" max="12805" width="14.140625" customWidth="1"/>
    <col min="12806" max="12806" width="15.42578125" bestFit="1" customWidth="1"/>
    <col min="12807" max="12807" width="15.140625" bestFit="1" customWidth="1"/>
    <col min="12808" max="12809" width="11.28515625" bestFit="1" customWidth="1"/>
    <col min="12810" max="12810" width="12" customWidth="1"/>
    <col min="12811" max="12811" width="13.140625" customWidth="1"/>
    <col min="12812" max="12817" width="7.7109375" customWidth="1"/>
    <col min="12818" max="12818" width="8.5703125" bestFit="1" customWidth="1"/>
    <col min="12819" max="12820" width="7.7109375" customWidth="1"/>
    <col min="12821" max="12821" width="8.5703125" bestFit="1" customWidth="1"/>
    <col min="12822" max="12822" width="7.7109375" customWidth="1"/>
    <col min="13055" max="13055" width="13.42578125" bestFit="1" customWidth="1"/>
    <col min="13056" max="13056" width="22.28515625" bestFit="1" customWidth="1"/>
    <col min="13057" max="13057" width="27.5703125" bestFit="1" customWidth="1"/>
    <col min="13058" max="13058" width="9.7109375" bestFit="1" customWidth="1"/>
    <col min="13059" max="13060" width="9.7109375" customWidth="1"/>
    <col min="13061" max="13061" width="14.140625" customWidth="1"/>
    <col min="13062" max="13062" width="15.42578125" bestFit="1" customWidth="1"/>
    <col min="13063" max="13063" width="15.140625" bestFit="1" customWidth="1"/>
    <col min="13064" max="13065" width="11.28515625" bestFit="1" customWidth="1"/>
    <col min="13066" max="13066" width="12" customWidth="1"/>
    <col min="13067" max="13067" width="13.140625" customWidth="1"/>
    <col min="13068" max="13073" width="7.7109375" customWidth="1"/>
    <col min="13074" max="13074" width="8.5703125" bestFit="1" customWidth="1"/>
    <col min="13075" max="13076" width="7.7109375" customWidth="1"/>
    <col min="13077" max="13077" width="8.5703125" bestFit="1" customWidth="1"/>
    <col min="13078" max="13078" width="7.7109375" customWidth="1"/>
    <col min="13311" max="13311" width="13.42578125" bestFit="1" customWidth="1"/>
    <col min="13312" max="13312" width="22.28515625" bestFit="1" customWidth="1"/>
    <col min="13313" max="13313" width="27.5703125" bestFit="1" customWidth="1"/>
    <col min="13314" max="13314" width="9.7109375" bestFit="1" customWidth="1"/>
    <col min="13315" max="13316" width="9.7109375" customWidth="1"/>
    <col min="13317" max="13317" width="14.140625" customWidth="1"/>
    <col min="13318" max="13318" width="15.42578125" bestFit="1" customWidth="1"/>
    <col min="13319" max="13319" width="15.140625" bestFit="1" customWidth="1"/>
    <col min="13320" max="13321" width="11.28515625" bestFit="1" customWidth="1"/>
    <col min="13322" max="13322" width="12" customWidth="1"/>
    <col min="13323" max="13323" width="13.140625" customWidth="1"/>
    <col min="13324" max="13329" width="7.7109375" customWidth="1"/>
    <col min="13330" max="13330" width="8.5703125" bestFit="1" customWidth="1"/>
    <col min="13331" max="13332" width="7.7109375" customWidth="1"/>
    <col min="13333" max="13333" width="8.5703125" bestFit="1" customWidth="1"/>
    <col min="13334" max="13334" width="7.7109375" customWidth="1"/>
    <col min="13567" max="13567" width="13.42578125" bestFit="1" customWidth="1"/>
    <col min="13568" max="13568" width="22.28515625" bestFit="1" customWidth="1"/>
    <col min="13569" max="13569" width="27.5703125" bestFit="1" customWidth="1"/>
    <col min="13570" max="13570" width="9.7109375" bestFit="1" customWidth="1"/>
    <col min="13571" max="13572" width="9.7109375" customWidth="1"/>
    <col min="13573" max="13573" width="14.140625" customWidth="1"/>
    <col min="13574" max="13574" width="15.42578125" bestFit="1" customWidth="1"/>
    <col min="13575" max="13575" width="15.140625" bestFit="1" customWidth="1"/>
    <col min="13576" max="13577" width="11.28515625" bestFit="1" customWidth="1"/>
    <col min="13578" max="13578" width="12" customWidth="1"/>
    <col min="13579" max="13579" width="13.140625" customWidth="1"/>
    <col min="13580" max="13585" width="7.7109375" customWidth="1"/>
    <col min="13586" max="13586" width="8.5703125" bestFit="1" customWidth="1"/>
    <col min="13587" max="13588" width="7.7109375" customWidth="1"/>
    <col min="13589" max="13589" width="8.5703125" bestFit="1" customWidth="1"/>
    <col min="13590" max="13590" width="7.7109375" customWidth="1"/>
    <col min="13823" max="13823" width="13.42578125" bestFit="1" customWidth="1"/>
    <col min="13824" max="13824" width="22.28515625" bestFit="1" customWidth="1"/>
    <col min="13825" max="13825" width="27.5703125" bestFit="1" customWidth="1"/>
    <col min="13826" max="13826" width="9.7109375" bestFit="1" customWidth="1"/>
    <col min="13827" max="13828" width="9.7109375" customWidth="1"/>
    <col min="13829" max="13829" width="14.140625" customWidth="1"/>
    <col min="13830" max="13830" width="15.42578125" bestFit="1" customWidth="1"/>
    <col min="13831" max="13831" width="15.140625" bestFit="1" customWidth="1"/>
    <col min="13832" max="13833" width="11.28515625" bestFit="1" customWidth="1"/>
    <col min="13834" max="13834" width="12" customWidth="1"/>
    <col min="13835" max="13835" width="13.140625" customWidth="1"/>
    <col min="13836" max="13841" width="7.7109375" customWidth="1"/>
    <col min="13842" max="13842" width="8.5703125" bestFit="1" customWidth="1"/>
    <col min="13843" max="13844" width="7.7109375" customWidth="1"/>
    <col min="13845" max="13845" width="8.5703125" bestFit="1" customWidth="1"/>
    <col min="13846" max="13846" width="7.7109375" customWidth="1"/>
    <col min="14079" max="14079" width="13.42578125" bestFit="1" customWidth="1"/>
    <col min="14080" max="14080" width="22.28515625" bestFit="1" customWidth="1"/>
    <col min="14081" max="14081" width="27.5703125" bestFit="1" customWidth="1"/>
    <col min="14082" max="14082" width="9.7109375" bestFit="1" customWidth="1"/>
    <col min="14083" max="14084" width="9.7109375" customWidth="1"/>
    <col min="14085" max="14085" width="14.140625" customWidth="1"/>
    <col min="14086" max="14086" width="15.42578125" bestFit="1" customWidth="1"/>
    <col min="14087" max="14087" width="15.140625" bestFit="1" customWidth="1"/>
    <col min="14088" max="14089" width="11.28515625" bestFit="1" customWidth="1"/>
    <col min="14090" max="14090" width="12" customWidth="1"/>
    <col min="14091" max="14091" width="13.140625" customWidth="1"/>
    <col min="14092" max="14097" width="7.7109375" customWidth="1"/>
    <col min="14098" max="14098" width="8.5703125" bestFit="1" customWidth="1"/>
    <col min="14099" max="14100" width="7.7109375" customWidth="1"/>
    <col min="14101" max="14101" width="8.5703125" bestFit="1" customWidth="1"/>
    <col min="14102" max="14102" width="7.7109375" customWidth="1"/>
    <col min="14335" max="14335" width="13.42578125" bestFit="1" customWidth="1"/>
    <col min="14336" max="14336" width="22.28515625" bestFit="1" customWidth="1"/>
    <col min="14337" max="14337" width="27.5703125" bestFit="1" customWidth="1"/>
    <col min="14338" max="14338" width="9.7109375" bestFit="1" customWidth="1"/>
    <col min="14339" max="14340" width="9.7109375" customWidth="1"/>
    <col min="14341" max="14341" width="14.140625" customWidth="1"/>
    <col min="14342" max="14342" width="15.42578125" bestFit="1" customWidth="1"/>
    <col min="14343" max="14343" width="15.140625" bestFit="1" customWidth="1"/>
    <col min="14344" max="14345" width="11.28515625" bestFit="1" customWidth="1"/>
    <col min="14346" max="14346" width="12" customWidth="1"/>
    <col min="14347" max="14347" width="13.140625" customWidth="1"/>
    <col min="14348" max="14353" width="7.7109375" customWidth="1"/>
    <col min="14354" max="14354" width="8.5703125" bestFit="1" customWidth="1"/>
    <col min="14355" max="14356" width="7.7109375" customWidth="1"/>
    <col min="14357" max="14357" width="8.5703125" bestFit="1" customWidth="1"/>
    <col min="14358" max="14358" width="7.7109375" customWidth="1"/>
    <col min="14591" max="14591" width="13.42578125" bestFit="1" customWidth="1"/>
    <col min="14592" max="14592" width="22.28515625" bestFit="1" customWidth="1"/>
    <col min="14593" max="14593" width="27.5703125" bestFit="1" customWidth="1"/>
    <col min="14594" max="14594" width="9.7109375" bestFit="1" customWidth="1"/>
    <col min="14595" max="14596" width="9.7109375" customWidth="1"/>
    <col min="14597" max="14597" width="14.140625" customWidth="1"/>
    <col min="14598" max="14598" width="15.42578125" bestFit="1" customWidth="1"/>
    <col min="14599" max="14599" width="15.140625" bestFit="1" customWidth="1"/>
    <col min="14600" max="14601" width="11.28515625" bestFit="1" customWidth="1"/>
    <col min="14602" max="14602" width="12" customWidth="1"/>
    <col min="14603" max="14603" width="13.140625" customWidth="1"/>
    <col min="14604" max="14609" width="7.7109375" customWidth="1"/>
    <col min="14610" max="14610" width="8.5703125" bestFit="1" customWidth="1"/>
    <col min="14611" max="14612" width="7.7109375" customWidth="1"/>
    <col min="14613" max="14613" width="8.5703125" bestFit="1" customWidth="1"/>
    <col min="14614" max="14614" width="7.7109375" customWidth="1"/>
    <col min="14847" max="14847" width="13.42578125" bestFit="1" customWidth="1"/>
    <col min="14848" max="14848" width="22.28515625" bestFit="1" customWidth="1"/>
    <col min="14849" max="14849" width="27.5703125" bestFit="1" customWidth="1"/>
    <col min="14850" max="14850" width="9.7109375" bestFit="1" customWidth="1"/>
    <col min="14851" max="14852" width="9.7109375" customWidth="1"/>
    <col min="14853" max="14853" width="14.140625" customWidth="1"/>
    <col min="14854" max="14854" width="15.42578125" bestFit="1" customWidth="1"/>
    <col min="14855" max="14855" width="15.140625" bestFit="1" customWidth="1"/>
    <col min="14856" max="14857" width="11.28515625" bestFit="1" customWidth="1"/>
    <col min="14858" max="14858" width="12" customWidth="1"/>
    <col min="14859" max="14859" width="13.140625" customWidth="1"/>
    <col min="14860" max="14865" width="7.7109375" customWidth="1"/>
    <col min="14866" max="14866" width="8.5703125" bestFit="1" customWidth="1"/>
    <col min="14867" max="14868" width="7.7109375" customWidth="1"/>
    <col min="14869" max="14869" width="8.5703125" bestFit="1" customWidth="1"/>
    <col min="14870" max="14870" width="7.7109375" customWidth="1"/>
    <col min="15103" max="15103" width="13.42578125" bestFit="1" customWidth="1"/>
    <col min="15104" max="15104" width="22.28515625" bestFit="1" customWidth="1"/>
    <col min="15105" max="15105" width="27.5703125" bestFit="1" customWidth="1"/>
    <col min="15106" max="15106" width="9.7109375" bestFit="1" customWidth="1"/>
    <col min="15107" max="15108" width="9.7109375" customWidth="1"/>
    <col min="15109" max="15109" width="14.140625" customWidth="1"/>
    <col min="15110" max="15110" width="15.42578125" bestFit="1" customWidth="1"/>
    <col min="15111" max="15111" width="15.140625" bestFit="1" customWidth="1"/>
    <col min="15112" max="15113" width="11.28515625" bestFit="1" customWidth="1"/>
    <col min="15114" max="15114" width="12" customWidth="1"/>
    <col min="15115" max="15115" width="13.140625" customWidth="1"/>
    <col min="15116" max="15121" width="7.7109375" customWidth="1"/>
    <col min="15122" max="15122" width="8.5703125" bestFit="1" customWidth="1"/>
    <col min="15123" max="15124" width="7.7109375" customWidth="1"/>
    <col min="15125" max="15125" width="8.5703125" bestFit="1" customWidth="1"/>
    <col min="15126" max="15126" width="7.7109375" customWidth="1"/>
    <col min="15359" max="15359" width="13.42578125" bestFit="1" customWidth="1"/>
    <col min="15360" max="15360" width="22.28515625" bestFit="1" customWidth="1"/>
    <col min="15361" max="15361" width="27.5703125" bestFit="1" customWidth="1"/>
    <col min="15362" max="15362" width="9.7109375" bestFit="1" customWidth="1"/>
    <col min="15363" max="15364" width="9.7109375" customWidth="1"/>
    <col min="15365" max="15365" width="14.140625" customWidth="1"/>
    <col min="15366" max="15366" width="15.42578125" bestFit="1" customWidth="1"/>
    <col min="15367" max="15367" width="15.140625" bestFit="1" customWidth="1"/>
    <col min="15368" max="15369" width="11.28515625" bestFit="1" customWidth="1"/>
    <col min="15370" max="15370" width="12" customWidth="1"/>
    <col min="15371" max="15371" width="13.140625" customWidth="1"/>
    <col min="15372" max="15377" width="7.7109375" customWidth="1"/>
    <col min="15378" max="15378" width="8.5703125" bestFit="1" customWidth="1"/>
    <col min="15379" max="15380" width="7.7109375" customWidth="1"/>
    <col min="15381" max="15381" width="8.5703125" bestFit="1" customWidth="1"/>
    <col min="15382" max="15382" width="7.7109375" customWidth="1"/>
    <col min="15615" max="15615" width="13.42578125" bestFit="1" customWidth="1"/>
    <col min="15616" max="15616" width="22.28515625" bestFit="1" customWidth="1"/>
    <col min="15617" max="15617" width="27.5703125" bestFit="1" customWidth="1"/>
    <col min="15618" max="15618" width="9.7109375" bestFit="1" customWidth="1"/>
    <col min="15619" max="15620" width="9.7109375" customWidth="1"/>
    <col min="15621" max="15621" width="14.140625" customWidth="1"/>
    <col min="15622" max="15622" width="15.42578125" bestFit="1" customWidth="1"/>
    <col min="15623" max="15623" width="15.140625" bestFit="1" customWidth="1"/>
    <col min="15624" max="15625" width="11.28515625" bestFit="1" customWidth="1"/>
    <col min="15626" max="15626" width="12" customWidth="1"/>
    <col min="15627" max="15627" width="13.140625" customWidth="1"/>
    <col min="15628" max="15633" width="7.7109375" customWidth="1"/>
    <col min="15634" max="15634" width="8.5703125" bestFit="1" customWidth="1"/>
    <col min="15635" max="15636" width="7.7109375" customWidth="1"/>
    <col min="15637" max="15637" width="8.5703125" bestFit="1" customWidth="1"/>
    <col min="15638" max="15638" width="7.7109375" customWidth="1"/>
    <col min="15871" max="15871" width="13.42578125" bestFit="1" customWidth="1"/>
    <col min="15872" max="15872" width="22.28515625" bestFit="1" customWidth="1"/>
    <col min="15873" max="15873" width="27.5703125" bestFit="1" customWidth="1"/>
    <col min="15874" max="15874" width="9.7109375" bestFit="1" customWidth="1"/>
    <col min="15875" max="15876" width="9.7109375" customWidth="1"/>
    <col min="15877" max="15877" width="14.140625" customWidth="1"/>
    <col min="15878" max="15878" width="15.42578125" bestFit="1" customWidth="1"/>
    <col min="15879" max="15879" width="15.140625" bestFit="1" customWidth="1"/>
    <col min="15880" max="15881" width="11.28515625" bestFit="1" customWidth="1"/>
    <col min="15882" max="15882" width="12" customWidth="1"/>
    <col min="15883" max="15883" width="13.140625" customWidth="1"/>
    <col min="15884" max="15889" width="7.7109375" customWidth="1"/>
    <col min="15890" max="15890" width="8.5703125" bestFit="1" customWidth="1"/>
    <col min="15891" max="15892" width="7.7109375" customWidth="1"/>
    <col min="15893" max="15893" width="8.5703125" bestFit="1" customWidth="1"/>
    <col min="15894" max="15894" width="7.7109375" customWidth="1"/>
    <col min="16127" max="16127" width="13.42578125" bestFit="1" customWidth="1"/>
    <col min="16128" max="16128" width="22.28515625" bestFit="1" customWidth="1"/>
    <col min="16129" max="16129" width="27.5703125" bestFit="1" customWidth="1"/>
    <col min="16130" max="16130" width="9.7109375" bestFit="1" customWidth="1"/>
    <col min="16131" max="16132" width="9.7109375" customWidth="1"/>
    <col min="16133" max="16133" width="14.140625" customWidth="1"/>
    <col min="16134" max="16134" width="15.42578125" bestFit="1" customWidth="1"/>
    <col min="16135" max="16135" width="15.140625" bestFit="1" customWidth="1"/>
    <col min="16136" max="16137" width="11.28515625" bestFit="1" customWidth="1"/>
    <col min="16138" max="16138" width="12" customWidth="1"/>
    <col min="16139" max="16139" width="13.140625" customWidth="1"/>
    <col min="16140" max="16145" width="7.7109375" customWidth="1"/>
    <col min="16146" max="16146" width="8.5703125" bestFit="1" customWidth="1"/>
    <col min="16147" max="16148" width="7.7109375" customWidth="1"/>
    <col min="16149" max="16149" width="8.5703125" bestFit="1" customWidth="1"/>
    <col min="16150" max="16150" width="7.7109375" customWidth="1"/>
  </cols>
  <sheetData>
    <row r="1" spans="1:51" s="1" customFormat="1" ht="59.25" customHeight="1" x14ac:dyDescent="0.5">
      <c r="A1" s="1" t="s">
        <v>0</v>
      </c>
      <c r="B1" s="1" t="s">
        <v>1</v>
      </c>
      <c r="C1" s="1" t="s">
        <v>2</v>
      </c>
      <c r="D1" s="2"/>
      <c r="E1" s="411">
        <v>2018</v>
      </c>
      <c r="F1" s="411"/>
      <c r="G1" s="3"/>
      <c r="H1" s="4" t="s">
        <v>3</v>
      </c>
      <c r="I1" s="5" t="s">
        <v>4</v>
      </c>
      <c r="K1" s="6"/>
      <c r="L1" s="7"/>
      <c r="M1" s="7"/>
      <c r="N1" s="7"/>
      <c r="O1" s="190">
        <v>1</v>
      </c>
      <c r="P1" s="155">
        <v>2</v>
      </c>
      <c r="Q1" s="156">
        <v>3</v>
      </c>
      <c r="R1" s="7">
        <v>4</v>
      </c>
      <c r="S1" s="7">
        <v>5</v>
      </c>
      <c r="T1" s="7">
        <v>6</v>
      </c>
      <c r="U1" s="7">
        <v>7</v>
      </c>
      <c r="V1" s="7">
        <v>8</v>
      </c>
      <c r="W1" s="156">
        <v>9</v>
      </c>
      <c r="X1" s="190">
        <v>10</v>
      </c>
      <c r="Y1" s="155">
        <v>11</v>
      </c>
      <c r="Z1" s="155">
        <v>12</v>
      </c>
      <c r="AA1" s="155">
        <v>13</v>
      </c>
      <c r="AB1" s="155">
        <v>14</v>
      </c>
      <c r="AC1" s="155">
        <v>15</v>
      </c>
      <c r="AD1" s="155">
        <v>16</v>
      </c>
      <c r="AE1" s="7">
        <v>17</v>
      </c>
      <c r="AF1" s="7">
        <v>18</v>
      </c>
      <c r="AG1" s="7">
        <v>19</v>
      </c>
      <c r="AH1" s="7">
        <v>20</v>
      </c>
      <c r="AI1" s="7">
        <v>21</v>
      </c>
      <c r="AJ1" s="203">
        <v>22</v>
      </c>
      <c r="AK1" s="203">
        <v>23</v>
      </c>
      <c r="AL1" s="216">
        <v>24</v>
      </c>
      <c r="AM1" s="216">
        <v>25</v>
      </c>
      <c r="AN1" s="216">
        <v>26</v>
      </c>
      <c r="AO1" s="216">
        <v>27</v>
      </c>
      <c r="AP1" s="216">
        <v>28</v>
      </c>
      <c r="AQ1" s="216">
        <v>29</v>
      </c>
      <c r="AR1" s="216">
        <v>30</v>
      </c>
      <c r="AS1" s="204">
        <v>31</v>
      </c>
      <c r="AW1" s="383" t="s">
        <v>443</v>
      </c>
      <c r="AX1" s="154" t="s">
        <v>444</v>
      </c>
      <c r="AY1" s="384" t="s">
        <v>445</v>
      </c>
    </row>
    <row r="2" spans="1:51" s="1" customFormat="1" x14ac:dyDescent="0.25">
      <c r="D2" s="2" t="s">
        <v>5</v>
      </c>
      <c r="E2" s="1" t="s">
        <v>6</v>
      </c>
      <c r="F2" s="1" t="s">
        <v>7</v>
      </c>
      <c r="G2" s="3" t="s">
        <v>8</v>
      </c>
      <c r="H2" s="9" t="s">
        <v>9</v>
      </c>
      <c r="I2" s="10"/>
      <c r="K2" s="6" t="s">
        <v>10</v>
      </c>
      <c r="L2" s="7"/>
      <c r="M2" s="7"/>
      <c r="N2" s="7" t="s">
        <v>156</v>
      </c>
      <c r="O2" s="8" t="s">
        <v>133</v>
      </c>
      <c r="P2" s="8" t="s">
        <v>133</v>
      </c>
      <c r="Q2" s="8" t="s">
        <v>133</v>
      </c>
      <c r="R2" s="8" t="s">
        <v>133</v>
      </c>
      <c r="S2" s="8" t="s">
        <v>133</v>
      </c>
      <c r="T2" s="8" t="s">
        <v>133</v>
      </c>
      <c r="U2" s="8" t="s">
        <v>133</v>
      </c>
      <c r="V2" s="8" t="s">
        <v>133</v>
      </c>
      <c r="W2" s="8" t="s">
        <v>133</v>
      </c>
      <c r="X2" s="8" t="s">
        <v>133</v>
      </c>
      <c r="Y2" s="8" t="s">
        <v>133</v>
      </c>
      <c r="Z2" s="8" t="s">
        <v>133</v>
      </c>
      <c r="AA2" s="8" t="s">
        <v>133</v>
      </c>
      <c r="AB2" s="8" t="s">
        <v>133</v>
      </c>
      <c r="AC2" s="8" t="s">
        <v>133</v>
      </c>
      <c r="AD2" s="8" t="s">
        <v>133</v>
      </c>
      <c r="AE2" s="8" t="s">
        <v>133</v>
      </c>
      <c r="AF2" s="8" t="s">
        <v>133</v>
      </c>
      <c r="AG2" s="8" t="s">
        <v>133</v>
      </c>
      <c r="AH2" s="8" t="s">
        <v>133</v>
      </c>
      <c r="AI2" s="8" t="s">
        <v>133</v>
      </c>
      <c r="AJ2" s="8" t="s">
        <v>133</v>
      </c>
      <c r="AK2" s="8" t="s">
        <v>133</v>
      </c>
      <c r="AL2" s="8" t="s">
        <v>133</v>
      </c>
      <c r="AM2" s="8" t="s">
        <v>133</v>
      </c>
      <c r="AN2" s="8" t="s">
        <v>133</v>
      </c>
      <c r="AO2" s="8" t="s">
        <v>133</v>
      </c>
      <c r="AP2" s="8" t="s">
        <v>133</v>
      </c>
      <c r="AQ2" s="8" t="s">
        <v>133</v>
      </c>
      <c r="AR2" s="8" t="s">
        <v>133</v>
      </c>
      <c r="AS2" s="1" t="s">
        <v>133</v>
      </c>
      <c r="AW2" s="383"/>
      <c r="AX2" s="154"/>
      <c r="AY2" s="384"/>
    </row>
    <row r="3" spans="1:51" ht="15.75" thickBot="1" x14ac:dyDescent="0.3">
      <c r="H3" s="13" t="s">
        <v>11</v>
      </c>
      <c r="I3" s="14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</row>
    <row r="4" spans="1:51" s="24" customFormat="1" ht="15.75" thickTop="1" x14ac:dyDescent="0.25">
      <c r="A4" s="19" t="s">
        <v>12</v>
      </c>
      <c r="B4" s="20" t="s">
        <v>13</v>
      </c>
      <c r="C4" s="21" t="s">
        <v>14</v>
      </c>
      <c r="D4" s="22">
        <v>0.1</v>
      </c>
      <c r="E4" s="23">
        <v>14</v>
      </c>
      <c r="F4" s="24">
        <v>86400</v>
      </c>
      <c r="G4" s="25">
        <f>D4*E4*F4</f>
        <v>120960.00000000001</v>
      </c>
      <c r="H4" s="26">
        <v>146880.00000000003</v>
      </c>
      <c r="I4" s="26">
        <f>G4-H4</f>
        <v>-25920.000000000015</v>
      </c>
      <c r="J4" s="27"/>
      <c r="K4" s="28"/>
      <c r="L4" s="107"/>
      <c r="M4" s="107"/>
      <c r="N4" s="108"/>
      <c r="O4" s="132">
        <v>0.1</v>
      </c>
      <c r="P4" s="132">
        <v>0.1</v>
      </c>
      <c r="Q4" s="132">
        <v>0.1</v>
      </c>
      <c r="R4" s="132">
        <v>0.1</v>
      </c>
      <c r="S4" s="132">
        <v>0</v>
      </c>
      <c r="T4" s="132">
        <v>0</v>
      </c>
      <c r="U4" s="132">
        <v>0</v>
      </c>
      <c r="V4" s="132">
        <v>0</v>
      </c>
      <c r="W4" s="132">
        <v>0</v>
      </c>
      <c r="X4" s="132">
        <v>0.1</v>
      </c>
      <c r="Y4" s="132">
        <v>0</v>
      </c>
      <c r="Z4" s="132">
        <v>0</v>
      </c>
      <c r="AA4" s="132">
        <v>0</v>
      </c>
      <c r="AB4" s="132">
        <v>0</v>
      </c>
      <c r="AC4" s="132">
        <v>0</v>
      </c>
      <c r="AD4" s="132">
        <v>0</v>
      </c>
      <c r="AE4" s="132"/>
      <c r="AF4" s="132"/>
      <c r="AG4" s="132"/>
      <c r="AH4" s="132"/>
      <c r="AI4" s="132"/>
      <c r="AJ4" s="108"/>
      <c r="AK4" s="108"/>
      <c r="AL4" s="108"/>
      <c r="AM4" s="108"/>
      <c r="AN4" s="108"/>
      <c r="AO4" s="108"/>
      <c r="AP4" s="108"/>
      <c r="AQ4" s="108"/>
      <c r="AR4" s="108"/>
      <c r="AS4" s="115"/>
      <c r="AW4" s="31">
        <f>SUM(O4:AR4)</f>
        <v>0.5</v>
      </c>
      <c r="AX4" s="18">
        <v>86400</v>
      </c>
      <c r="AY4" s="33">
        <f>AW4*AX4</f>
        <v>43200</v>
      </c>
    </row>
    <row r="5" spans="1:51" s="18" customFormat="1" x14ac:dyDescent="0.25">
      <c r="A5" s="29"/>
      <c r="B5" s="30"/>
      <c r="C5" s="116" t="s">
        <v>15</v>
      </c>
      <c r="D5" s="31">
        <v>0.1</v>
      </c>
      <c r="E5" s="32">
        <v>1</v>
      </c>
      <c r="F5" s="18">
        <v>86400</v>
      </c>
      <c r="G5" s="33">
        <f>D5*E5*F5</f>
        <v>8640</v>
      </c>
      <c r="H5" s="34">
        <v>80640.000000000015</v>
      </c>
      <c r="I5" s="34">
        <f t="shared" ref="I5:I94" si="0">G5-H5</f>
        <v>-72000.000000000015</v>
      </c>
      <c r="J5" s="35"/>
      <c r="K5" s="36"/>
      <c r="L5" s="16"/>
      <c r="M5" s="16"/>
      <c r="N5" s="17"/>
      <c r="O5" s="76">
        <v>0</v>
      </c>
      <c r="P5" s="76">
        <v>0</v>
      </c>
      <c r="Q5" s="76">
        <v>0</v>
      </c>
      <c r="R5" s="76">
        <v>0</v>
      </c>
      <c r="S5" s="76">
        <v>0</v>
      </c>
      <c r="T5" s="76">
        <v>0</v>
      </c>
      <c r="U5" s="76">
        <v>0</v>
      </c>
      <c r="V5" s="76">
        <v>0</v>
      </c>
      <c r="W5" s="76">
        <v>0</v>
      </c>
      <c r="X5" s="76">
        <v>0</v>
      </c>
      <c r="Y5" s="76">
        <v>0</v>
      </c>
      <c r="Z5" s="76">
        <v>0</v>
      </c>
      <c r="AA5" s="76">
        <v>0</v>
      </c>
      <c r="AB5" s="76">
        <v>0</v>
      </c>
      <c r="AC5" s="76">
        <v>0</v>
      </c>
      <c r="AD5" s="76">
        <v>0</v>
      </c>
      <c r="AE5" s="76"/>
      <c r="AF5" s="76"/>
      <c r="AG5" s="76"/>
      <c r="AH5" s="76"/>
      <c r="AI5" s="76"/>
      <c r="AJ5" s="17"/>
      <c r="AK5" s="17"/>
      <c r="AL5" s="17"/>
      <c r="AM5" s="17"/>
      <c r="AN5" s="17"/>
      <c r="AO5" s="17"/>
      <c r="AP5" s="17"/>
      <c r="AQ5" s="17"/>
      <c r="AR5" s="17"/>
      <c r="AS5" s="117"/>
      <c r="AW5" s="31">
        <f t="shared" ref="AW5:AW68" si="1">SUM(O5:AR5)</f>
        <v>0</v>
      </c>
      <c r="AX5" s="18">
        <v>86400</v>
      </c>
      <c r="AY5" s="33">
        <f t="shared" ref="AY5:AY68" si="2">AW5*AX5</f>
        <v>0</v>
      </c>
    </row>
    <row r="6" spans="1:51" s="18" customFormat="1" x14ac:dyDescent="0.25">
      <c r="A6" s="29"/>
      <c r="B6" s="37"/>
      <c r="C6" s="38" t="s">
        <v>16</v>
      </c>
      <c r="D6" s="39">
        <v>0</v>
      </c>
      <c r="E6" s="38">
        <v>0</v>
      </c>
      <c r="F6" s="38">
        <v>86400</v>
      </c>
      <c r="G6" s="40">
        <f>D6*E6*F6</f>
        <v>0</v>
      </c>
      <c r="H6" s="34">
        <v>0</v>
      </c>
      <c r="I6" s="34">
        <f t="shared" si="0"/>
        <v>0</v>
      </c>
      <c r="J6" s="33"/>
      <c r="K6" s="36"/>
      <c r="L6" s="16"/>
      <c r="M6" s="16"/>
      <c r="N6" s="17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17"/>
      <c r="AK6" s="17"/>
      <c r="AL6" s="17"/>
      <c r="AM6" s="17"/>
      <c r="AN6" s="17"/>
      <c r="AO6" s="17"/>
      <c r="AP6" s="17"/>
      <c r="AQ6" s="17"/>
      <c r="AR6" s="17"/>
      <c r="AS6" s="117"/>
      <c r="AW6" s="31">
        <f t="shared" si="1"/>
        <v>0</v>
      </c>
      <c r="AY6" s="33">
        <f t="shared" si="2"/>
        <v>0</v>
      </c>
    </row>
    <row r="7" spans="1:51" s="18" customFormat="1" x14ac:dyDescent="0.25">
      <c r="A7" s="29"/>
      <c r="B7" s="37"/>
      <c r="C7" s="192" t="s">
        <v>17</v>
      </c>
      <c r="D7" s="42">
        <v>1.5589999999999999</v>
      </c>
      <c r="E7" s="32">
        <v>89</v>
      </c>
      <c r="F7" s="18">
        <v>86400</v>
      </c>
      <c r="G7" s="33">
        <f>D7*E7*F7</f>
        <v>11988086.4</v>
      </c>
      <c r="H7" s="34">
        <v>6310943.9995392002</v>
      </c>
      <c r="I7" s="34">
        <f t="shared" si="0"/>
        <v>5677142.4004608002</v>
      </c>
      <c r="J7" s="33"/>
      <c r="K7" s="36"/>
      <c r="L7" s="16"/>
      <c r="M7" s="16"/>
      <c r="N7" s="17"/>
      <c r="O7" s="76">
        <v>1.35</v>
      </c>
      <c r="P7" s="76">
        <v>1.17</v>
      </c>
      <c r="Q7" s="76">
        <v>1.01</v>
      </c>
      <c r="R7" s="76">
        <v>1.17</v>
      </c>
      <c r="S7" s="76">
        <v>1.25</v>
      </c>
      <c r="T7" s="76">
        <v>1.25</v>
      </c>
      <c r="U7" s="76">
        <v>1.01</v>
      </c>
      <c r="V7" s="76">
        <v>0.8</v>
      </c>
      <c r="W7" s="76">
        <v>0.8</v>
      </c>
      <c r="X7" s="76">
        <v>0.93</v>
      </c>
      <c r="Y7" s="76">
        <v>0.91</v>
      </c>
      <c r="Z7" s="76">
        <v>0.91</v>
      </c>
      <c r="AA7" s="76">
        <v>0.99</v>
      </c>
      <c r="AB7" s="76">
        <v>1.07</v>
      </c>
      <c r="AC7" s="76">
        <v>1.07</v>
      </c>
      <c r="AD7" s="76">
        <v>1.07</v>
      </c>
      <c r="AE7" s="76"/>
      <c r="AF7" s="76"/>
      <c r="AG7" s="76"/>
      <c r="AH7" s="76"/>
      <c r="AI7" s="76"/>
      <c r="AJ7" s="17"/>
      <c r="AK7" s="17"/>
      <c r="AL7" s="17"/>
      <c r="AM7" s="17"/>
      <c r="AN7" s="17"/>
      <c r="AO7" s="17"/>
      <c r="AP7" s="17"/>
      <c r="AQ7" s="17"/>
      <c r="AR7" s="17"/>
      <c r="AS7" s="117"/>
      <c r="AW7" s="31">
        <f t="shared" si="1"/>
        <v>16.760000000000002</v>
      </c>
      <c r="AX7" s="18">
        <v>86400</v>
      </c>
      <c r="AY7" s="33">
        <f t="shared" si="2"/>
        <v>1448064.0000000002</v>
      </c>
    </row>
    <row r="8" spans="1:51" s="18" customFormat="1" x14ac:dyDescent="0.25">
      <c r="A8" s="29"/>
      <c r="B8" s="30"/>
      <c r="C8" s="41" t="s">
        <v>18</v>
      </c>
      <c r="D8" s="31">
        <v>0.46</v>
      </c>
      <c r="E8" s="32">
        <v>15</v>
      </c>
      <c r="F8" s="18">
        <v>86400</v>
      </c>
      <c r="G8" s="33">
        <f t="shared" ref="G8:G20" si="3">D8*E8*F8</f>
        <v>596160</v>
      </c>
      <c r="H8" s="34">
        <v>198720</v>
      </c>
      <c r="I8" s="34">
        <f t="shared" si="0"/>
        <v>397440</v>
      </c>
      <c r="K8" s="36"/>
      <c r="L8" s="16"/>
      <c r="M8" s="16"/>
      <c r="N8" s="17"/>
      <c r="O8" s="76">
        <v>0.02</v>
      </c>
      <c r="P8" s="76">
        <v>0.02</v>
      </c>
      <c r="Q8" s="76">
        <v>1.4999999999999999E-2</v>
      </c>
      <c r="R8" s="76">
        <v>1.4999999999999999E-2</v>
      </c>
      <c r="S8" s="76">
        <v>1.4999999999999999E-2</v>
      </c>
      <c r="T8" s="76">
        <v>1.4999999999999999E-2</v>
      </c>
      <c r="U8" s="76">
        <v>1.4999999999999999E-2</v>
      </c>
      <c r="V8" s="76">
        <v>1.4999999999999999E-2</v>
      </c>
      <c r="W8" s="76">
        <v>1.4999999999999999E-2</v>
      </c>
      <c r="X8" s="76">
        <v>0.02</v>
      </c>
      <c r="Y8" s="76">
        <v>0.02</v>
      </c>
      <c r="Z8" s="76">
        <v>0.02</v>
      </c>
      <c r="AA8" s="76">
        <v>0.02</v>
      </c>
      <c r="AB8" s="76">
        <v>0.02</v>
      </c>
      <c r="AC8" s="76">
        <v>0.02</v>
      </c>
      <c r="AD8" s="76">
        <v>0.02</v>
      </c>
      <c r="AE8" s="76"/>
      <c r="AF8" s="76"/>
      <c r="AG8" s="76"/>
      <c r="AH8" s="76"/>
      <c r="AI8" s="76"/>
      <c r="AJ8" s="17"/>
      <c r="AK8" s="17"/>
      <c r="AL8" s="17"/>
      <c r="AM8" s="17"/>
      <c r="AN8" s="17"/>
      <c r="AO8" s="17"/>
      <c r="AP8" s="17"/>
      <c r="AQ8" s="17"/>
      <c r="AR8" s="17"/>
      <c r="AS8" s="117"/>
      <c r="AW8" s="31">
        <f t="shared" si="1"/>
        <v>0.28499999999999998</v>
      </c>
      <c r="AX8" s="18">
        <v>86400</v>
      </c>
      <c r="AY8" s="33">
        <f t="shared" si="2"/>
        <v>24623.999999999996</v>
      </c>
    </row>
    <row r="9" spans="1:51" s="18" customFormat="1" x14ac:dyDescent="0.25">
      <c r="A9" s="29"/>
      <c r="B9" s="30"/>
      <c r="C9" s="41"/>
      <c r="D9" s="31"/>
      <c r="E9" s="32"/>
      <c r="G9" s="33"/>
      <c r="H9" s="34"/>
      <c r="I9" s="34"/>
      <c r="K9" s="36"/>
      <c r="L9" s="16"/>
      <c r="M9" s="16"/>
      <c r="N9" s="17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17"/>
      <c r="AK9" s="17"/>
      <c r="AL9" s="17"/>
      <c r="AM9" s="17"/>
      <c r="AN9" s="17"/>
      <c r="AO9" s="17"/>
      <c r="AP9" s="17"/>
      <c r="AQ9" s="17"/>
      <c r="AR9" s="17"/>
      <c r="AS9" s="117"/>
      <c r="AW9" s="31">
        <f t="shared" si="1"/>
        <v>0</v>
      </c>
      <c r="AX9" s="18">
        <v>86400</v>
      </c>
      <c r="AY9" s="33">
        <f t="shared" si="2"/>
        <v>0</v>
      </c>
    </row>
    <row r="10" spans="1:51" s="44" customFormat="1" ht="15.75" thickBot="1" x14ac:dyDescent="0.3">
      <c r="A10" s="29"/>
      <c r="B10" s="43"/>
      <c r="C10" s="44" t="s">
        <v>155</v>
      </c>
      <c r="D10" s="45"/>
      <c r="G10" s="46"/>
      <c r="H10" s="47"/>
      <c r="I10" s="48"/>
      <c r="K10" s="49">
        <f>SUM(G4:G8)</f>
        <v>12713846.4</v>
      </c>
      <c r="L10" s="109"/>
      <c r="M10" s="110"/>
      <c r="N10" s="111">
        <f>86400*SUM(O10:AS10)</f>
        <v>1515887.9999999998</v>
      </c>
      <c r="O10" s="135">
        <f t="shared" ref="O10:AI10" si="4">SUM(O4:O9)</f>
        <v>1.4700000000000002</v>
      </c>
      <c r="P10" s="135">
        <f t="shared" si="4"/>
        <v>1.29</v>
      </c>
      <c r="Q10" s="135">
        <f t="shared" si="4"/>
        <v>1.125</v>
      </c>
      <c r="R10" s="135">
        <f t="shared" si="4"/>
        <v>1.2849999999999999</v>
      </c>
      <c r="S10" s="135">
        <f t="shared" si="4"/>
        <v>1.2649999999999999</v>
      </c>
      <c r="T10" s="135">
        <f t="shared" si="4"/>
        <v>1.2649999999999999</v>
      </c>
      <c r="U10" s="135">
        <f t="shared" si="4"/>
        <v>1.0249999999999999</v>
      </c>
      <c r="V10" s="135">
        <f t="shared" si="4"/>
        <v>0.81500000000000006</v>
      </c>
      <c r="W10" s="135">
        <f t="shared" si="4"/>
        <v>0.81500000000000006</v>
      </c>
      <c r="X10" s="135">
        <f t="shared" si="4"/>
        <v>1.05</v>
      </c>
      <c r="Y10" s="135">
        <f t="shared" si="4"/>
        <v>0.93</v>
      </c>
      <c r="Z10" s="135">
        <f t="shared" si="4"/>
        <v>0.93</v>
      </c>
      <c r="AA10" s="135">
        <f t="shared" si="4"/>
        <v>1.01</v>
      </c>
      <c r="AB10" s="135">
        <f t="shared" si="4"/>
        <v>1.0900000000000001</v>
      </c>
      <c r="AC10" s="135">
        <f t="shared" si="4"/>
        <v>1.0900000000000001</v>
      </c>
      <c r="AD10" s="135">
        <f t="shared" si="4"/>
        <v>1.0900000000000001</v>
      </c>
      <c r="AE10" s="135">
        <f t="shared" si="4"/>
        <v>0</v>
      </c>
      <c r="AF10" s="135">
        <f t="shared" si="4"/>
        <v>0</v>
      </c>
      <c r="AG10" s="135">
        <f t="shared" si="4"/>
        <v>0</v>
      </c>
      <c r="AH10" s="135">
        <f t="shared" si="4"/>
        <v>0</v>
      </c>
      <c r="AI10" s="135">
        <f t="shared" si="4"/>
        <v>0</v>
      </c>
      <c r="AJ10" s="111">
        <f t="shared" ref="AJ10:AS10" si="5">SUM(AJ7:AJ9)</f>
        <v>0</v>
      </c>
      <c r="AK10" s="111">
        <f t="shared" si="5"/>
        <v>0</v>
      </c>
      <c r="AL10" s="111">
        <f t="shared" si="5"/>
        <v>0</v>
      </c>
      <c r="AM10" s="111">
        <f t="shared" si="5"/>
        <v>0</v>
      </c>
      <c r="AN10" s="111">
        <f t="shared" si="5"/>
        <v>0</v>
      </c>
      <c r="AO10" s="111">
        <f t="shared" si="5"/>
        <v>0</v>
      </c>
      <c r="AP10" s="111">
        <f t="shared" si="5"/>
        <v>0</v>
      </c>
      <c r="AQ10" s="111">
        <f t="shared" si="5"/>
        <v>0</v>
      </c>
      <c r="AR10" s="111">
        <f t="shared" si="5"/>
        <v>0</v>
      </c>
      <c r="AS10" s="112">
        <f t="shared" si="5"/>
        <v>0</v>
      </c>
      <c r="AW10" s="31">
        <f t="shared" si="1"/>
        <v>17.544999999999998</v>
      </c>
      <c r="AX10" s="18">
        <v>86400</v>
      </c>
      <c r="AY10" s="33">
        <f t="shared" si="2"/>
        <v>1515887.9999999998</v>
      </c>
    </row>
    <row r="11" spans="1:51" ht="16.5" thickTop="1" thickBot="1" x14ac:dyDescent="0.3">
      <c r="A11" s="29"/>
      <c r="H11" s="51"/>
      <c r="I11" s="51"/>
      <c r="N11" s="17"/>
      <c r="O11" s="76"/>
      <c r="P11" s="76"/>
      <c r="Q11" s="76"/>
      <c r="R11" s="76"/>
      <c r="S11" s="76"/>
      <c r="T11" s="76"/>
      <c r="U11" s="76"/>
      <c r="V11" s="76"/>
      <c r="W11" s="76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8"/>
      <c r="AK11" s="18"/>
      <c r="AL11" s="18"/>
      <c r="AM11" s="18"/>
      <c r="AN11" s="18"/>
      <c r="AO11" s="18"/>
      <c r="AP11" s="18"/>
      <c r="AQ11" s="18"/>
      <c r="AR11" s="18"/>
      <c r="AW11" s="31"/>
    </row>
    <row r="12" spans="1:51" s="24" customFormat="1" ht="15.75" thickTop="1" x14ac:dyDescent="0.25">
      <c r="A12" s="29"/>
      <c r="B12" s="52" t="s">
        <v>19</v>
      </c>
      <c r="H12" s="53"/>
      <c r="I12" s="53"/>
      <c r="K12" s="54"/>
      <c r="L12" s="107"/>
      <c r="M12" s="107"/>
      <c r="N12" s="108"/>
      <c r="O12" s="132"/>
      <c r="P12" s="132"/>
      <c r="Q12" s="132"/>
      <c r="R12" s="132"/>
      <c r="S12" s="132"/>
      <c r="T12" s="132"/>
      <c r="U12" s="132"/>
      <c r="V12" s="132"/>
      <c r="W12" s="132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S12" s="54"/>
      <c r="AW12" s="31">
        <f t="shared" si="1"/>
        <v>0</v>
      </c>
      <c r="AX12" s="18"/>
      <c r="AY12" s="33">
        <f t="shared" si="2"/>
        <v>0</v>
      </c>
    </row>
    <row r="13" spans="1:51" s="18" customFormat="1" x14ac:dyDescent="0.25">
      <c r="A13" s="29"/>
      <c r="B13" s="37"/>
      <c r="C13" s="41" t="s">
        <v>20</v>
      </c>
      <c r="D13" s="31">
        <v>0.3</v>
      </c>
      <c r="E13" s="32">
        <v>9</v>
      </c>
      <c r="F13" s="18">
        <v>86400</v>
      </c>
      <c r="G13" s="33">
        <f t="shared" si="3"/>
        <v>233279.99999999997</v>
      </c>
      <c r="H13" s="34">
        <v>362880</v>
      </c>
      <c r="I13" s="34">
        <f t="shared" si="0"/>
        <v>-129600.00000000003</v>
      </c>
      <c r="J13" s="35"/>
      <c r="K13" s="36"/>
      <c r="L13" s="16"/>
      <c r="M13" s="16"/>
      <c r="N13" s="17"/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137">
        <v>0</v>
      </c>
      <c r="Y13" s="137">
        <v>0</v>
      </c>
      <c r="Z13" s="137">
        <v>0</v>
      </c>
      <c r="AA13" s="137">
        <v>0</v>
      </c>
      <c r="AB13" s="137">
        <v>0</v>
      </c>
      <c r="AC13" s="137">
        <v>0</v>
      </c>
      <c r="AD13" s="137">
        <v>0</v>
      </c>
      <c r="AE13" s="137"/>
      <c r="AF13" s="137"/>
      <c r="AG13" s="137"/>
      <c r="AH13" s="137"/>
      <c r="AI13" s="137"/>
      <c r="AS13" s="104"/>
      <c r="AW13" s="31">
        <f t="shared" si="1"/>
        <v>0</v>
      </c>
      <c r="AX13" s="18">
        <v>86400</v>
      </c>
      <c r="AY13" s="33">
        <f t="shared" si="2"/>
        <v>0</v>
      </c>
    </row>
    <row r="14" spans="1:51" s="18" customFormat="1" x14ac:dyDescent="0.25">
      <c r="A14" s="29"/>
      <c r="B14" s="37"/>
      <c r="C14" s="41" t="s">
        <v>21</v>
      </c>
      <c r="D14" s="31">
        <v>0.36</v>
      </c>
      <c r="E14" s="32">
        <v>26</v>
      </c>
      <c r="F14" s="18">
        <v>86400</v>
      </c>
      <c r="G14" s="33">
        <f t="shared" si="3"/>
        <v>808704</v>
      </c>
      <c r="H14" s="34">
        <v>570240</v>
      </c>
      <c r="I14" s="34">
        <f t="shared" si="0"/>
        <v>238464</v>
      </c>
      <c r="K14" s="36"/>
      <c r="L14" s="16"/>
      <c r="M14" s="16"/>
      <c r="N14" s="17"/>
      <c r="O14" s="76">
        <v>0.36</v>
      </c>
      <c r="P14" s="76">
        <v>0.36</v>
      </c>
      <c r="Q14" s="76">
        <v>0.36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137">
        <v>0</v>
      </c>
      <c r="Y14" s="137">
        <v>0</v>
      </c>
      <c r="Z14" s="137">
        <v>0</v>
      </c>
      <c r="AA14" s="137">
        <v>0</v>
      </c>
      <c r="AB14" s="137">
        <v>0</v>
      </c>
      <c r="AC14" s="137">
        <v>0</v>
      </c>
      <c r="AD14" s="137">
        <v>0</v>
      </c>
      <c r="AE14" s="137"/>
      <c r="AF14" s="137"/>
      <c r="AG14" s="137"/>
      <c r="AH14" s="137"/>
      <c r="AI14" s="137"/>
      <c r="AS14" s="104"/>
      <c r="AW14" s="31">
        <f t="shared" si="1"/>
        <v>1.08</v>
      </c>
      <c r="AX14" s="18">
        <v>86400</v>
      </c>
      <c r="AY14" s="33">
        <f t="shared" si="2"/>
        <v>93312</v>
      </c>
    </row>
    <row r="15" spans="1:51" s="18" customFormat="1" x14ac:dyDescent="0.25">
      <c r="A15" s="29"/>
      <c r="B15" s="37"/>
      <c r="C15" s="38" t="s">
        <v>22</v>
      </c>
      <c r="D15" s="39">
        <v>0</v>
      </c>
      <c r="E15" s="38">
        <v>0</v>
      </c>
      <c r="F15" s="38">
        <v>86400</v>
      </c>
      <c r="G15" s="40">
        <f t="shared" si="3"/>
        <v>0</v>
      </c>
      <c r="H15" s="34">
        <v>0</v>
      </c>
      <c r="I15" s="34">
        <f t="shared" si="0"/>
        <v>0</v>
      </c>
      <c r="K15" s="36"/>
      <c r="L15" s="16"/>
      <c r="M15" s="16"/>
      <c r="N15" s="17"/>
      <c r="O15" s="76"/>
      <c r="P15" s="76"/>
      <c r="Q15" s="76"/>
      <c r="R15" s="76"/>
      <c r="S15" s="76"/>
      <c r="T15" s="76"/>
      <c r="U15" s="76"/>
      <c r="V15" s="76"/>
      <c r="W15" s="76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S15" s="104"/>
      <c r="AW15" s="31">
        <f t="shared" si="1"/>
        <v>0</v>
      </c>
      <c r="AX15" s="18">
        <v>86400</v>
      </c>
      <c r="AY15" s="33">
        <f t="shared" si="2"/>
        <v>0</v>
      </c>
    </row>
    <row r="16" spans="1:51" s="18" customFormat="1" x14ac:dyDescent="0.25">
      <c r="A16" s="29"/>
      <c r="B16" s="37"/>
      <c r="C16" s="41" t="s">
        <v>23</v>
      </c>
      <c r="D16" s="31">
        <v>0.3</v>
      </c>
      <c r="E16" s="32">
        <v>31</v>
      </c>
      <c r="F16" s="18">
        <v>86400</v>
      </c>
      <c r="G16" s="33">
        <f t="shared" si="3"/>
        <v>803519.99999999988</v>
      </c>
      <c r="H16" s="34">
        <v>570240</v>
      </c>
      <c r="I16" s="34">
        <f t="shared" si="0"/>
        <v>233279.99999999988</v>
      </c>
      <c r="K16" s="36"/>
      <c r="L16" s="16"/>
      <c r="M16" s="16"/>
      <c r="N16" s="17"/>
      <c r="O16" s="76">
        <v>0.3</v>
      </c>
      <c r="P16" s="76">
        <v>0.3</v>
      </c>
      <c r="Q16" s="76">
        <v>0.3</v>
      </c>
      <c r="R16" s="76">
        <v>0.3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137">
        <v>0</v>
      </c>
      <c r="Y16" s="137">
        <v>0</v>
      </c>
      <c r="Z16" s="137">
        <v>0</v>
      </c>
      <c r="AA16" s="137">
        <v>0</v>
      </c>
      <c r="AB16" s="137">
        <v>0</v>
      </c>
      <c r="AC16" s="137">
        <v>0</v>
      </c>
      <c r="AD16" s="137">
        <v>0</v>
      </c>
      <c r="AE16" s="137"/>
      <c r="AF16" s="137"/>
      <c r="AG16" s="137"/>
      <c r="AH16" s="137"/>
      <c r="AI16" s="137"/>
      <c r="AS16" s="104"/>
      <c r="AW16" s="31">
        <f t="shared" si="1"/>
        <v>1.2</v>
      </c>
      <c r="AX16" s="18">
        <v>86400</v>
      </c>
      <c r="AY16" s="33">
        <f t="shared" si="2"/>
        <v>103680</v>
      </c>
    </row>
    <row r="17" spans="1:51" s="18" customFormat="1" x14ac:dyDescent="0.25">
      <c r="A17" s="29"/>
      <c r="B17" s="37"/>
      <c r="C17" s="41" t="s">
        <v>24</v>
      </c>
      <c r="D17" s="31">
        <v>0.35</v>
      </c>
      <c r="E17" s="32">
        <v>68</v>
      </c>
      <c r="F17" s="18">
        <v>86400</v>
      </c>
      <c r="G17" s="33">
        <f>D17*E17*F17</f>
        <v>2056319.9999999998</v>
      </c>
      <c r="H17" s="34">
        <v>756000</v>
      </c>
      <c r="I17" s="34">
        <f t="shared" si="0"/>
        <v>1300319.9999999998</v>
      </c>
      <c r="K17" s="36"/>
      <c r="L17" s="16"/>
      <c r="M17" s="16"/>
      <c r="N17" s="17"/>
      <c r="O17" s="76">
        <v>0.35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v>0</v>
      </c>
      <c r="AC17" s="137">
        <v>0</v>
      </c>
      <c r="AD17" s="137">
        <v>0</v>
      </c>
      <c r="AE17" s="137"/>
      <c r="AF17" s="137"/>
      <c r="AG17" s="137"/>
      <c r="AH17" s="137"/>
      <c r="AI17" s="137"/>
      <c r="AS17" s="104"/>
      <c r="AW17" s="31">
        <f t="shared" si="1"/>
        <v>0.35</v>
      </c>
      <c r="AX17" s="18">
        <v>86400</v>
      </c>
      <c r="AY17" s="33">
        <f t="shared" si="2"/>
        <v>30239.999999999996</v>
      </c>
    </row>
    <row r="18" spans="1:51" s="18" customFormat="1" x14ac:dyDescent="0.25">
      <c r="A18" s="29"/>
      <c r="B18" s="30"/>
      <c r="C18" s="41" t="s">
        <v>25</v>
      </c>
      <c r="D18" s="31">
        <v>0.2</v>
      </c>
      <c r="E18" s="32">
        <v>18</v>
      </c>
      <c r="F18" s="18">
        <v>86400</v>
      </c>
      <c r="G18" s="33">
        <f t="shared" si="3"/>
        <v>311040</v>
      </c>
      <c r="H18" s="34">
        <v>351360</v>
      </c>
      <c r="I18" s="34">
        <f t="shared" si="0"/>
        <v>-40320</v>
      </c>
      <c r="J18" s="35"/>
      <c r="K18" s="36"/>
      <c r="L18" s="16"/>
      <c r="M18" s="16"/>
      <c r="N18" s="17"/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137">
        <v>0</v>
      </c>
      <c r="Y18" s="137">
        <v>0</v>
      </c>
      <c r="Z18" s="137">
        <v>0</v>
      </c>
      <c r="AA18" s="137">
        <v>0</v>
      </c>
      <c r="AB18" s="137">
        <v>0</v>
      </c>
      <c r="AC18" s="137">
        <v>0</v>
      </c>
      <c r="AD18" s="137">
        <v>0</v>
      </c>
      <c r="AE18" s="137"/>
      <c r="AF18" s="137"/>
      <c r="AG18" s="137"/>
      <c r="AH18" s="137"/>
      <c r="AI18" s="137"/>
      <c r="AS18" s="104"/>
      <c r="AW18" s="31">
        <f t="shared" si="1"/>
        <v>0</v>
      </c>
      <c r="AX18" s="18">
        <v>86400</v>
      </c>
      <c r="AY18" s="33">
        <f t="shared" si="2"/>
        <v>0</v>
      </c>
    </row>
    <row r="19" spans="1:51" s="18" customFormat="1" x14ac:dyDescent="0.25">
      <c r="A19" s="29"/>
      <c r="B19" s="37"/>
      <c r="C19" s="38" t="s">
        <v>26</v>
      </c>
      <c r="D19" s="39">
        <v>0</v>
      </c>
      <c r="E19" s="38">
        <v>0</v>
      </c>
      <c r="F19" s="38">
        <v>86400</v>
      </c>
      <c r="G19" s="40">
        <f t="shared" si="3"/>
        <v>0</v>
      </c>
      <c r="H19" s="34">
        <v>0</v>
      </c>
      <c r="I19" s="34">
        <f t="shared" si="0"/>
        <v>0</v>
      </c>
      <c r="K19" s="36"/>
      <c r="L19" s="16"/>
      <c r="M19" s="16"/>
      <c r="N19" s="17"/>
      <c r="O19" s="76"/>
      <c r="P19" s="76"/>
      <c r="Q19" s="76"/>
      <c r="R19" s="76"/>
      <c r="S19" s="76"/>
      <c r="T19" s="76"/>
      <c r="U19" s="76"/>
      <c r="V19" s="76"/>
      <c r="W19" s="76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S19" s="104"/>
      <c r="AW19" s="31">
        <f t="shared" si="1"/>
        <v>0</v>
      </c>
      <c r="AY19" s="33">
        <f t="shared" si="2"/>
        <v>0</v>
      </c>
    </row>
    <row r="20" spans="1:51" s="18" customFormat="1" x14ac:dyDescent="0.25">
      <c r="A20" s="29"/>
      <c r="B20" s="37"/>
      <c r="C20" s="38" t="s">
        <v>27</v>
      </c>
      <c r="D20" s="39">
        <v>0</v>
      </c>
      <c r="E20" s="38">
        <v>0</v>
      </c>
      <c r="F20" s="38">
        <v>86400</v>
      </c>
      <c r="G20" s="40">
        <f t="shared" si="3"/>
        <v>0</v>
      </c>
      <c r="H20" s="34">
        <v>0</v>
      </c>
      <c r="I20" s="34">
        <f t="shared" si="0"/>
        <v>0</v>
      </c>
      <c r="K20" s="36"/>
      <c r="L20" s="16"/>
      <c r="M20" s="16"/>
      <c r="N20" s="17"/>
      <c r="O20" s="76"/>
      <c r="P20" s="76"/>
      <c r="Q20" s="76"/>
      <c r="R20" s="76"/>
      <c r="S20" s="76"/>
      <c r="T20" s="76"/>
      <c r="U20" s="76"/>
      <c r="V20" s="76"/>
      <c r="W20" s="76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S20" s="104"/>
      <c r="AW20" s="31">
        <f t="shared" si="1"/>
        <v>0</v>
      </c>
      <c r="AY20" s="33">
        <f t="shared" si="2"/>
        <v>0</v>
      </c>
    </row>
    <row r="21" spans="1:51" s="18" customFormat="1" x14ac:dyDescent="0.25">
      <c r="A21" s="29"/>
      <c r="B21" s="37"/>
      <c r="C21" s="102"/>
      <c r="D21" s="103"/>
      <c r="E21" s="38"/>
      <c r="F21" s="38"/>
      <c r="G21" s="40"/>
      <c r="H21" s="34"/>
      <c r="I21" s="34"/>
      <c r="K21" s="36"/>
      <c r="L21" s="16"/>
      <c r="M21" s="16"/>
      <c r="N21" s="17"/>
      <c r="O21" s="76"/>
      <c r="P21" s="76"/>
      <c r="Q21" s="76"/>
      <c r="R21" s="76"/>
      <c r="S21" s="76"/>
      <c r="T21" s="76"/>
      <c r="U21" s="76"/>
      <c r="V21" s="76"/>
      <c r="W21" s="76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S21" s="104"/>
      <c r="AW21" s="31">
        <f t="shared" si="1"/>
        <v>0</v>
      </c>
      <c r="AY21" s="33">
        <f t="shared" si="2"/>
        <v>0</v>
      </c>
    </row>
    <row r="22" spans="1:51" s="44" customFormat="1" ht="15.75" thickBot="1" x14ac:dyDescent="0.3">
      <c r="A22" s="29"/>
      <c r="B22" s="43"/>
      <c r="C22" s="44" t="s">
        <v>155</v>
      </c>
      <c r="D22" s="45"/>
      <c r="G22" s="46"/>
      <c r="H22" s="48"/>
      <c r="I22" s="48"/>
      <c r="K22" s="49">
        <f>SUM(G12:G20)</f>
        <v>4212864</v>
      </c>
      <c r="L22" s="109"/>
      <c r="M22" s="110"/>
      <c r="N22" s="111">
        <f>86400*SUM(O22:AS22)</f>
        <v>227231.99999999994</v>
      </c>
      <c r="O22" s="135">
        <f>SUM(O13:O21)</f>
        <v>1.0099999999999998</v>
      </c>
      <c r="P22" s="135">
        <f>SUM(P13:P21)</f>
        <v>0.65999999999999992</v>
      </c>
      <c r="Q22" s="135">
        <f>SUM(Q13:Q21)</f>
        <v>0.65999999999999992</v>
      </c>
      <c r="R22" s="135">
        <f t="shared" ref="R22:AS22" si="6">SUM(R13:R21)</f>
        <v>0.3</v>
      </c>
      <c r="S22" s="135">
        <f t="shared" si="6"/>
        <v>0</v>
      </c>
      <c r="T22" s="135">
        <f t="shared" si="6"/>
        <v>0</v>
      </c>
      <c r="U22" s="135">
        <f t="shared" si="6"/>
        <v>0</v>
      </c>
      <c r="V22" s="135">
        <f t="shared" si="6"/>
        <v>0</v>
      </c>
      <c r="W22" s="135">
        <f t="shared" si="6"/>
        <v>0</v>
      </c>
      <c r="X22" s="135">
        <f t="shared" si="6"/>
        <v>0</v>
      </c>
      <c r="Y22" s="135">
        <f t="shared" si="6"/>
        <v>0</v>
      </c>
      <c r="Z22" s="135">
        <f t="shared" si="6"/>
        <v>0</v>
      </c>
      <c r="AA22" s="135">
        <f t="shared" si="6"/>
        <v>0</v>
      </c>
      <c r="AB22" s="135">
        <f t="shared" si="6"/>
        <v>0</v>
      </c>
      <c r="AC22" s="135">
        <f t="shared" si="6"/>
        <v>0</v>
      </c>
      <c r="AD22" s="135">
        <f t="shared" si="6"/>
        <v>0</v>
      </c>
      <c r="AE22" s="135">
        <f t="shared" si="6"/>
        <v>0</v>
      </c>
      <c r="AF22" s="135">
        <f t="shared" si="6"/>
        <v>0</v>
      </c>
      <c r="AG22" s="135">
        <f t="shared" si="6"/>
        <v>0</v>
      </c>
      <c r="AH22" s="135">
        <f t="shared" si="6"/>
        <v>0</v>
      </c>
      <c r="AI22" s="135">
        <f t="shared" si="6"/>
        <v>0</v>
      </c>
      <c r="AJ22" s="111">
        <f t="shared" si="6"/>
        <v>0</v>
      </c>
      <c r="AK22" s="111">
        <f t="shared" si="6"/>
        <v>0</v>
      </c>
      <c r="AL22" s="111">
        <f t="shared" si="6"/>
        <v>0</v>
      </c>
      <c r="AM22" s="111">
        <f t="shared" si="6"/>
        <v>0</v>
      </c>
      <c r="AN22" s="111">
        <f t="shared" si="6"/>
        <v>0</v>
      </c>
      <c r="AO22" s="111">
        <f t="shared" si="6"/>
        <v>0</v>
      </c>
      <c r="AP22" s="111">
        <f t="shared" si="6"/>
        <v>0</v>
      </c>
      <c r="AQ22" s="111">
        <f t="shared" si="6"/>
        <v>0</v>
      </c>
      <c r="AR22" s="111">
        <f t="shared" si="6"/>
        <v>0</v>
      </c>
      <c r="AS22" s="112">
        <f t="shared" si="6"/>
        <v>0</v>
      </c>
      <c r="AW22" s="31">
        <f t="shared" si="1"/>
        <v>2.6299999999999994</v>
      </c>
      <c r="AX22" s="18">
        <v>86400</v>
      </c>
      <c r="AY22" s="33">
        <f t="shared" si="2"/>
        <v>227231.99999999994</v>
      </c>
    </row>
    <row r="23" spans="1:51" s="44" customFormat="1" ht="16.5" thickTop="1" thickBot="1" x14ac:dyDescent="0.3">
      <c r="A23" s="29"/>
      <c r="B23" s="18"/>
      <c r="C23" s="18"/>
      <c r="D23" s="31"/>
      <c r="E23" s="18"/>
      <c r="F23" s="18"/>
      <c r="G23" s="33"/>
      <c r="H23" s="51"/>
      <c r="I23" s="51"/>
      <c r="J23" s="18"/>
      <c r="K23" s="114"/>
      <c r="L23" s="16"/>
      <c r="M23" s="16"/>
      <c r="N23" s="17"/>
      <c r="O23" s="76"/>
      <c r="P23" s="76"/>
      <c r="Q23" s="76"/>
      <c r="R23" s="76"/>
      <c r="S23" s="76"/>
      <c r="T23" s="76"/>
      <c r="U23" s="76"/>
      <c r="V23" s="76"/>
      <c r="W23" s="76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W23" s="31"/>
      <c r="AX23" s="18"/>
      <c r="AY23" s="33"/>
    </row>
    <row r="24" spans="1:51" s="44" customFormat="1" ht="16.5" thickTop="1" thickBot="1" x14ac:dyDescent="0.3">
      <c r="A24" s="29"/>
      <c r="B24" s="52" t="s">
        <v>28</v>
      </c>
      <c r="C24" s="55" t="s">
        <v>29</v>
      </c>
      <c r="D24" s="22">
        <v>0.3</v>
      </c>
      <c r="E24" s="23">
        <v>11</v>
      </c>
      <c r="F24" s="24">
        <v>86400</v>
      </c>
      <c r="G24" s="25">
        <f>D24*E24*F24</f>
        <v>285120</v>
      </c>
      <c r="H24" s="26">
        <v>449280</v>
      </c>
      <c r="I24" s="26">
        <f t="shared" si="0"/>
        <v>-164160</v>
      </c>
      <c r="J24" s="56"/>
      <c r="K24" s="28"/>
      <c r="L24" s="107"/>
      <c r="M24" s="107"/>
      <c r="N24" s="108"/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9">
        <v>0</v>
      </c>
      <c r="Y24" s="139">
        <v>0</v>
      </c>
      <c r="Z24" s="139">
        <v>0</v>
      </c>
      <c r="AA24" s="139">
        <v>0</v>
      </c>
      <c r="AB24" s="139">
        <v>0</v>
      </c>
      <c r="AC24" s="139">
        <v>0</v>
      </c>
      <c r="AD24" s="139">
        <v>0</v>
      </c>
      <c r="AE24" s="139"/>
      <c r="AF24" s="139"/>
      <c r="AG24" s="139"/>
      <c r="AH24" s="139"/>
      <c r="AI24" s="139"/>
      <c r="AJ24" s="24"/>
      <c r="AK24" s="24"/>
      <c r="AL24" s="24"/>
      <c r="AM24" s="24"/>
      <c r="AN24" s="24"/>
      <c r="AO24" s="24"/>
      <c r="AP24" s="24"/>
      <c r="AQ24" s="24"/>
      <c r="AR24" s="24"/>
      <c r="AS24" s="54"/>
      <c r="AW24" s="31">
        <f t="shared" si="1"/>
        <v>0</v>
      </c>
      <c r="AX24" s="18">
        <v>86400</v>
      </c>
      <c r="AY24" s="33">
        <f t="shared" si="2"/>
        <v>0</v>
      </c>
    </row>
    <row r="25" spans="1:51" s="44" customFormat="1" ht="16.5" thickTop="1" thickBot="1" x14ac:dyDescent="0.3">
      <c r="A25" s="29"/>
      <c r="B25" s="37"/>
      <c r="C25" s="41" t="s">
        <v>30</v>
      </c>
      <c r="D25" s="31">
        <v>0.35</v>
      </c>
      <c r="E25" s="32">
        <v>32</v>
      </c>
      <c r="F25" s="18">
        <v>86400</v>
      </c>
      <c r="G25" s="33">
        <f>D25*E25*F25</f>
        <v>967679.99999999988</v>
      </c>
      <c r="H25" s="34">
        <v>816480</v>
      </c>
      <c r="I25" s="34">
        <f t="shared" si="0"/>
        <v>151199.99999999988</v>
      </c>
      <c r="J25" s="18"/>
      <c r="K25" s="36"/>
      <c r="L25" s="16"/>
      <c r="M25" s="16"/>
      <c r="N25" s="17"/>
      <c r="O25" s="76">
        <v>0.35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137">
        <v>0</v>
      </c>
      <c r="Y25" s="137">
        <v>0</v>
      </c>
      <c r="Z25" s="137">
        <v>0</v>
      </c>
      <c r="AA25" s="137">
        <v>0</v>
      </c>
      <c r="AB25" s="137">
        <v>0</v>
      </c>
      <c r="AC25" s="137">
        <v>0</v>
      </c>
      <c r="AD25" s="137">
        <v>0</v>
      </c>
      <c r="AE25" s="137"/>
      <c r="AF25" s="137"/>
      <c r="AG25" s="137"/>
      <c r="AH25" s="137"/>
      <c r="AI25" s="137"/>
      <c r="AJ25" s="18"/>
      <c r="AK25" s="18"/>
      <c r="AL25" s="18"/>
      <c r="AM25" s="18"/>
      <c r="AN25" s="18"/>
      <c r="AO25" s="18"/>
      <c r="AP25" s="18"/>
      <c r="AQ25" s="18"/>
      <c r="AR25" s="18"/>
      <c r="AS25" s="104"/>
      <c r="AW25" s="31">
        <f t="shared" si="1"/>
        <v>0.35</v>
      </c>
      <c r="AX25" s="18">
        <v>86400</v>
      </c>
      <c r="AY25" s="33">
        <f t="shared" si="2"/>
        <v>30239.999999999996</v>
      </c>
    </row>
    <row r="26" spans="1:51" s="44" customFormat="1" ht="16.5" thickTop="1" thickBot="1" x14ac:dyDescent="0.3">
      <c r="A26" s="29"/>
      <c r="B26" s="37"/>
      <c r="C26" s="38" t="s">
        <v>31</v>
      </c>
      <c r="D26" s="39">
        <v>0.2</v>
      </c>
      <c r="E26" s="38">
        <v>0</v>
      </c>
      <c r="F26" s="38">
        <v>86400</v>
      </c>
      <c r="G26" s="40">
        <f>D26*E26*F26</f>
        <v>0</v>
      </c>
      <c r="H26" s="34">
        <v>0</v>
      </c>
      <c r="I26" s="34">
        <f t="shared" si="0"/>
        <v>0</v>
      </c>
      <c r="J26" s="18"/>
      <c r="K26" s="36"/>
      <c r="L26" s="16"/>
      <c r="M26" s="16"/>
      <c r="N26" s="17"/>
      <c r="O26" s="76"/>
      <c r="P26" s="76"/>
      <c r="Q26" s="76"/>
      <c r="R26" s="76"/>
      <c r="S26" s="76"/>
      <c r="T26" s="76"/>
      <c r="U26" s="76"/>
      <c r="V26" s="76"/>
      <c r="W26" s="76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8"/>
      <c r="AK26" s="18"/>
      <c r="AL26" s="18"/>
      <c r="AM26" s="18"/>
      <c r="AN26" s="18"/>
      <c r="AO26" s="18"/>
      <c r="AP26" s="18"/>
      <c r="AQ26" s="18"/>
      <c r="AR26" s="18"/>
      <c r="AS26" s="104"/>
      <c r="AW26" s="31">
        <f t="shared" si="1"/>
        <v>0</v>
      </c>
      <c r="AX26" s="18"/>
      <c r="AY26" s="33">
        <f t="shared" si="2"/>
        <v>0</v>
      </c>
    </row>
    <row r="27" spans="1:51" s="44" customFormat="1" ht="16.5" thickTop="1" thickBot="1" x14ac:dyDescent="0.3">
      <c r="A27" s="29"/>
      <c r="B27" s="148" t="s">
        <v>168</v>
      </c>
      <c r="C27" s="192" t="s">
        <v>32</v>
      </c>
      <c r="D27" s="42">
        <v>18.585000000000001</v>
      </c>
      <c r="E27" s="38"/>
      <c r="F27" s="38"/>
      <c r="G27" s="40"/>
      <c r="H27" s="34"/>
      <c r="I27" s="34"/>
      <c r="J27" s="18"/>
      <c r="K27" s="36"/>
      <c r="L27" s="16"/>
      <c r="M27" s="16"/>
      <c r="N27" s="17"/>
      <c r="O27" s="76">
        <v>13.99</v>
      </c>
      <c r="P27" s="76">
        <v>13.028</v>
      </c>
      <c r="Q27" s="76">
        <v>11.959</v>
      </c>
      <c r="R27" s="76">
        <v>11.984</v>
      </c>
      <c r="S27" s="76">
        <v>9.9120000000000008</v>
      </c>
      <c r="T27" s="76">
        <v>11.653</v>
      </c>
      <c r="U27" s="76">
        <v>11.073</v>
      </c>
      <c r="V27" s="76">
        <v>10.965999999999999</v>
      </c>
      <c r="W27" s="76">
        <v>10.246</v>
      </c>
      <c r="X27" s="137">
        <v>10.246</v>
      </c>
      <c r="Y27" s="137">
        <v>9.5150000000000006</v>
      </c>
      <c r="Z27" s="137">
        <v>9.4269999999999996</v>
      </c>
      <c r="AA27" s="137">
        <v>9.9740000000000002</v>
      </c>
      <c r="AB27" s="137">
        <v>10.343999999999999</v>
      </c>
      <c r="AC27" s="137">
        <v>10.343999999999999</v>
      </c>
      <c r="AD27" s="137">
        <v>10.342000000000001</v>
      </c>
      <c r="AE27" s="137"/>
      <c r="AF27" s="137"/>
      <c r="AG27" s="137"/>
      <c r="AH27" s="137"/>
      <c r="AI27" s="137"/>
      <c r="AJ27" s="18"/>
      <c r="AK27" s="18"/>
      <c r="AL27" s="18"/>
      <c r="AM27" s="18"/>
      <c r="AN27" s="18"/>
      <c r="AO27" s="18"/>
      <c r="AP27" s="18"/>
      <c r="AQ27" s="18"/>
      <c r="AR27" s="18"/>
      <c r="AS27" s="104"/>
      <c r="AW27" s="31">
        <f t="shared" si="1"/>
        <v>175.00299999999999</v>
      </c>
      <c r="AX27" s="18">
        <v>86400</v>
      </c>
      <c r="AY27" s="33">
        <f t="shared" si="2"/>
        <v>15120259.199999999</v>
      </c>
    </row>
    <row r="28" spans="1:51" s="44" customFormat="1" ht="16.5" thickTop="1" thickBot="1" x14ac:dyDescent="0.3">
      <c r="A28" s="29"/>
      <c r="B28" s="37"/>
      <c r="C28" s="41"/>
      <c r="D28" s="42"/>
      <c r="E28" s="38"/>
      <c r="F28" s="38"/>
      <c r="G28" s="40"/>
      <c r="H28" s="34"/>
      <c r="I28" s="34"/>
      <c r="J28" s="18"/>
      <c r="K28" s="36"/>
      <c r="L28" s="16"/>
      <c r="M28" s="16"/>
      <c r="N28" s="17"/>
      <c r="O28" s="76"/>
      <c r="P28" s="76"/>
      <c r="Q28" s="76"/>
      <c r="R28" s="76"/>
      <c r="S28" s="76"/>
      <c r="T28" s="76"/>
      <c r="U28" s="76"/>
      <c r="V28" s="76"/>
      <c r="W28" s="76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8"/>
      <c r="AK28" s="18"/>
      <c r="AL28" s="18"/>
      <c r="AM28" s="18"/>
      <c r="AN28" s="18"/>
      <c r="AO28" s="18"/>
      <c r="AP28" s="18"/>
      <c r="AQ28" s="18"/>
      <c r="AR28" s="18"/>
      <c r="AS28" s="104"/>
      <c r="AT28" s="18"/>
      <c r="AU28" s="18"/>
      <c r="AW28" s="31">
        <f t="shared" si="1"/>
        <v>0</v>
      </c>
      <c r="AX28" s="18"/>
      <c r="AY28" s="33">
        <f t="shared" si="2"/>
        <v>0</v>
      </c>
    </row>
    <row r="29" spans="1:51" s="44" customFormat="1" ht="16.5" thickTop="1" thickBot="1" x14ac:dyDescent="0.3">
      <c r="A29" s="29"/>
      <c r="B29" s="37"/>
      <c r="C29" s="191" t="s">
        <v>134</v>
      </c>
      <c r="D29" s="205"/>
      <c r="E29" s="38"/>
      <c r="F29" s="38"/>
      <c r="G29" s="40"/>
      <c r="H29" s="34"/>
      <c r="I29" s="34"/>
      <c r="J29" s="18"/>
      <c r="K29" s="36"/>
      <c r="L29" s="16"/>
      <c r="M29" s="16"/>
      <c r="N29" s="17"/>
      <c r="O29" s="76">
        <v>5.0439999999999996</v>
      </c>
      <c r="P29" s="76">
        <v>6.0060000000000002</v>
      </c>
      <c r="Q29" s="76">
        <v>7.0750000000000002</v>
      </c>
      <c r="R29" s="76">
        <v>6.766</v>
      </c>
      <c r="S29" s="76">
        <v>5.1020000000000003</v>
      </c>
      <c r="T29" s="76">
        <v>5.3810000000000002</v>
      </c>
      <c r="U29" s="76">
        <v>5.7610000000000001</v>
      </c>
      <c r="V29" s="76">
        <v>6.0679999999999996</v>
      </c>
      <c r="W29" s="215">
        <v>6.7880000000000003</v>
      </c>
      <c r="X29" s="215">
        <v>6.7880000000000003</v>
      </c>
      <c r="Y29" s="215">
        <v>7.5190000000000001</v>
      </c>
      <c r="Z29" s="215">
        <v>7.6070000000000002</v>
      </c>
      <c r="AA29" s="215">
        <v>7.06</v>
      </c>
      <c r="AB29" s="215">
        <v>6.69</v>
      </c>
      <c r="AC29" s="215">
        <v>6.69</v>
      </c>
      <c r="AD29" s="215">
        <v>6.6920000000000002</v>
      </c>
      <c r="AE29" s="137"/>
      <c r="AF29" s="137"/>
      <c r="AG29" s="137"/>
      <c r="AH29" s="137"/>
      <c r="AI29" s="137"/>
      <c r="AJ29" s="18"/>
      <c r="AK29" s="18"/>
      <c r="AL29" s="18"/>
      <c r="AM29" s="18"/>
      <c r="AN29" s="18"/>
      <c r="AO29" s="18"/>
      <c r="AP29" s="18"/>
      <c r="AQ29" s="18"/>
      <c r="AR29" s="18"/>
      <c r="AS29" s="104"/>
      <c r="AT29" s="377">
        <f>SUM(O29:AS29)</f>
        <v>103.03700000000001</v>
      </c>
      <c r="AU29" s="33">
        <f>86400*AT29</f>
        <v>8902396.8000000007</v>
      </c>
      <c r="AW29" s="31">
        <f t="shared" si="1"/>
        <v>103.03700000000001</v>
      </c>
      <c r="AX29" s="18">
        <v>-86400</v>
      </c>
      <c r="AY29" s="33">
        <f t="shared" si="2"/>
        <v>-8902396.8000000007</v>
      </c>
    </row>
    <row r="30" spans="1:51" s="44" customFormat="1" ht="16.5" thickTop="1" thickBot="1" x14ac:dyDescent="0.3">
      <c r="A30" s="29"/>
      <c r="B30" s="37"/>
      <c r="C30" s="191" t="s">
        <v>135</v>
      </c>
      <c r="D30" s="103"/>
      <c r="E30" s="38"/>
      <c r="F30" s="38"/>
      <c r="G30" s="40"/>
      <c r="H30" s="34"/>
      <c r="I30" s="34"/>
      <c r="J30" s="18"/>
      <c r="K30" s="36"/>
      <c r="L30" s="16"/>
      <c r="M30" s="16"/>
      <c r="N30" s="17"/>
      <c r="O30" s="76">
        <v>0.25</v>
      </c>
      <c r="P30" s="76">
        <v>0.25</v>
      </c>
      <c r="Q30" s="76">
        <v>0.3</v>
      </c>
      <c r="R30" s="76">
        <v>0.3</v>
      </c>
      <c r="S30" s="76">
        <v>0.3</v>
      </c>
      <c r="T30" s="76">
        <v>0.3</v>
      </c>
      <c r="U30" s="76">
        <v>0.3</v>
      </c>
      <c r="V30" s="76">
        <v>0.3</v>
      </c>
      <c r="W30" s="76">
        <v>0.3</v>
      </c>
      <c r="X30" s="137">
        <v>0.1</v>
      </c>
      <c r="Y30" s="137">
        <v>0.1</v>
      </c>
      <c r="Z30" s="137">
        <v>0.1</v>
      </c>
      <c r="AA30" s="137">
        <v>0.1</v>
      </c>
      <c r="AB30" s="137">
        <v>0.1</v>
      </c>
      <c r="AC30" s="137">
        <v>0.1</v>
      </c>
      <c r="AD30" s="137">
        <v>0.1</v>
      </c>
      <c r="AE30" s="137"/>
      <c r="AF30" s="137"/>
      <c r="AG30" s="137"/>
      <c r="AH30" s="137"/>
      <c r="AI30" s="137"/>
      <c r="AJ30" s="18"/>
      <c r="AK30" s="18"/>
      <c r="AL30" s="18"/>
      <c r="AM30" s="18"/>
      <c r="AN30" s="18"/>
      <c r="AO30" s="18"/>
      <c r="AP30" s="18"/>
      <c r="AQ30" s="18"/>
      <c r="AR30" s="18"/>
      <c r="AS30" s="104"/>
      <c r="AT30" s="377">
        <f>SUM(O30:AS30)</f>
        <v>3.3000000000000003</v>
      </c>
      <c r="AU30" s="33">
        <f t="shared" ref="AU30:AU38" si="7">86400*AT30</f>
        <v>285120</v>
      </c>
      <c r="AW30" s="31">
        <f t="shared" si="1"/>
        <v>3.3000000000000003</v>
      </c>
      <c r="AX30" s="18">
        <v>-86400</v>
      </c>
      <c r="AY30" s="33">
        <f t="shared" si="2"/>
        <v>-285120</v>
      </c>
    </row>
    <row r="31" spans="1:51" s="44" customFormat="1" ht="16.5" thickTop="1" thickBot="1" x14ac:dyDescent="0.3">
      <c r="A31" s="29"/>
      <c r="B31" s="37"/>
      <c r="C31" s="191" t="s">
        <v>137</v>
      </c>
      <c r="D31" s="103"/>
      <c r="E31" s="38"/>
      <c r="F31" s="38"/>
      <c r="G31" s="40"/>
      <c r="H31" s="34"/>
      <c r="I31" s="34"/>
      <c r="J31" s="18"/>
      <c r="K31" s="36"/>
      <c r="L31" s="16"/>
      <c r="M31" s="16"/>
      <c r="N31" s="17"/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137">
        <v>0.2</v>
      </c>
      <c r="Y31" s="137">
        <v>0.2</v>
      </c>
      <c r="Z31" s="137">
        <v>0.2</v>
      </c>
      <c r="AA31" s="137">
        <v>0.2</v>
      </c>
      <c r="AB31" s="137">
        <v>0.2</v>
      </c>
      <c r="AC31" s="137">
        <v>0.2</v>
      </c>
      <c r="AD31" s="137">
        <v>0.2</v>
      </c>
      <c r="AE31" s="137"/>
      <c r="AF31" s="137"/>
      <c r="AG31" s="137"/>
      <c r="AH31" s="137"/>
      <c r="AI31" s="137"/>
      <c r="AJ31" s="18"/>
      <c r="AK31" s="18"/>
      <c r="AL31" s="18"/>
      <c r="AM31" s="18"/>
      <c r="AN31" s="18"/>
      <c r="AO31" s="18"/>
      <c r="AP31" s="18"/>
      <c r="AQ31" s="18"/>
      <c r="AR31" s="18"/>
      <c r="AS31" s="104"/>
      <c r="AT31" s="377">
        <f t="shared" ref="AT31:AT38" si="8">SUM(O31:AS31)</f>
        <v>1.4</v>
      </c>
      <c r="AU31" s="33">
        <f t="shared" si="7"/>
        <v>120959.99999999999</v>
      </c>
      <c r="AW31" s="31">
        <f t="shared" si="1"/>
        <v>1.4</v>
      </c>
      <c r="AX31" s="18">
        <v>-86400</v>
      </c>
      <c r="AY31" s="33">
        <f t="shared" si="2"/>
        <v>-120959.99999999999</v>
      </c>
    </row>
    <row r="32" spans="1:51" s="44" customFormat="1" ht="16.5" thickTop="1" thickBot="1" x14ac:dyDescent="0.3">
      <c r="A32" s="29"/>
      <c r="B32" s="37"/>
      <c r="C32" s="191" t="s">
        <v>136</v>
      </c>
      <c r="D32" s="103"/>
      <c r="E32" s="38"/>
      <c r="F32" s="38"/>
      <c r="G32" s="40"/>
      <c r="H32" s="34"/>
      <c r="I32" s="34"/>
      <c r="J32" s="18"/>
      <c r="K32" s="36"/>
      <c r="L32" s="16"/>
      <c r="M32" s="16"/>
      <c r="N32" s="17"/>
      <c r="O32" s="76">
        <v>0.5</v>
      </c>
      <c r="P32" s="76">
        <v>0.5</v>
      </c>
      <c r="Q32" s="76">
        <v>0.5</v>
      </c>
      <c r="R32" s="76">
        <v>0.5</v>
      </c>
      <c r="S32" s="76">
        <v>0.5</v>
      </c>
      <c r="T32" s="76">
        <v>0.5</v>
      </c>
      <c r="U32" s="76">
        <v>0.5</v>
      </c>
      <c r="V32" s="76">
        <v>0.5</v>
      </c>
      <c r="W32" s="76">
        <v>0.5</v>
      </c>
      <c r="X32" s="137">
        <v>0.5</v>
      </c>
      <c r="Y32" s="137">
        <v>0.5</v>
      </c>
      <c r="Z32" s="137">
        <v>0.5</v>
      </c>
      <c r="AA32" s="137">
        <v>0.5</v>
      </c>
      <c r="AB32" s="137">
        <v>0.5</v>
      </c>
      <c r="AC32" s="137">
        <v>0.5</v>
      </c>
      <c r="AD32" s="137">
        <v>0.5</v>
      </c>
      <c r="AE32" s="137"/>
      <c r="AF32" s="137"/>
      <c r="AG32" s="137"/>
      <c r="AH32" s="137"/>
      <c r="AI32" s="137"/>
      <c r="AJ32" s="18"/>
      <c r="AK32" s="18"/>
      <c r="AL32" s="18"/>
      <c r="AM32" s="18"/>
      <c r="AN32" s="18"/>
      <c r="AO32" s="18"/>
      <c r="AP32" s="18"/>
      <c r="AQ32" s="18"/>
      <c r="AR32" s="18"/>
      <c r="AS32" s="104"/>
      <c r="AT32" s="377">
        <f t="shared" si="8"/>
        <v>8</v>
      </c>
      <c r="AU32" s="33">
        <f t="shared" si="7"/>
        <v>691200</v>
      </c>
      <c r="AW32" s="31">
        <f t="shared" si="1"/>
        <v>8</v>
      </c>
      <c r="AX32" s="18">
        <v>-86400</v>
      </c>
      <c r="AY32" s="33">
        <f t="shared" si="2"/>
        <v>-691200</v>
      </c>
    </row>
    <row r="33" spans="1:51" s="44" customFormat="1" ht="16.5" thickTop="1" thickBot="1" x14ac:dyDescent="0.3">
      <c r="A33" s="29"/>
      <c r="B33" s="37"/>
      <c r="C33" s="191" t="s">
        <v>138</v>
      </c>
      <c r="D33" s="103"/>
      <c r="E33" s="38"/>
      <c r="F33" s="38"/>
      <c r="G33" s="40"/>
      <c r="H33" s="34"/>
      <c r="I33" s="34"/>
      <c r="J33" s="18"/>
      <c r="K33" s="36"/>
      <c r="L33" s="16"/>
      <c r="M33" s="16"/>
      <c r="N33" s="17"/>
      <c r="O33" s="76">
        <v>0.2</v>
      </c>
      <c r="P33" s="76">
        <v>0.2</v>
      </c>
      <c r="Q33" s="76">
        <v>0.2</v>
      </c>
      <c r="R33" s="76">
        <v>0.2</v>
      </c>
      <c r="S33" s="76">
        <v>0.2</v>
      </c>
      <c r="T33" s="76">
        <v>0.2</v>
      </c>
      <c r="U33" s="76">
        <v>0.2</v>
      </c>
      <c r="V33" s="76">
        <v>0.2</v>
      </c>
      <c r="W33" s="76">
        <v>0.2</v>
      </c>
      <c r="X33" s="137">
        <v>0.2</v>
      </c>
      <c r="Y33" s="137">
        <v>0.2</v>
      </c>
      <c r="Z33" s="137">
        <v>0.2</v>
      </c>
      <c r="AA33" s="137">
        <v>0.2</v>
      </c>
      <c r="AB33" s="137">
        <v>0.2</v>
      </c>
      <c r="AC33" s="137">
        <v>0.2</v>
      </c>
      <c r="AD33" s="137">
        <v>0.2</v>
      </c>
      <c r="AE33" s="137"/>
      <c r="AF33" s="137"/>
      <c r="AG33" s="137"/>
      <c r="AH33" s="137"/>
      <c r="AI33" s="137"/>
      <c r="AJ33" s="18"/>
      <c r="AK33" s="18"/>
      <c r="AL33" s="18"/>
      <c r="AM33" s="18"/>
      <c r="AN33" s="18"/>
      <c r="AO33" s="18"/>
      <c r="AP33" s="18"/>
      <c r="AQ33" s="18"/>
      <c r="AR33" s="18"/>
      <c r="AS33" s="104"/>
      <c r="AT33" s="377">
        <f t="shared" si="8"/>
        <v>3.2000000000000006</v>
      </c>
      <c r="AU33" s="33">
        <f t="shared" si="7"/>
        <v>276480.00000000006</v>
      </c>
      <c r="AW33" s="31">
        <f t="shared" si="1"/>
        <v>3.2000000000000006</v>
      </c>
      <c r="AX33" s="18">
        <v>-86400</v>
      </c>
      <c r="AY33" s="33">
        <f t="shared" si="2"/>
        <v>-276480.00000000006</v>
      </c>
    </row>
    <row r="34" spans="1:51" s="44" customFormat="1" ht="16.5" thickTop="1" thickBot="1" x14ac:dyDescent="0.3">
      <c r="A34" s="29"/>
      <c r="B34" s="37"/>
      <c r="C34" s="191" t="s">
        <v>139</v>
      </c>
      <c r="D34" s="103"/>
      <c r="E34" s="38"/>
      <c r="F34" s="38"/>
      <c r="G34" s="40"/>
      <c r="H34" s="34"/>
      <c r="I34" s="34"/>
      <c r="J34" s="18"/>
      <c r="K34" s="36"/>
      <c r="L34" s="16"/>
      <c r="M34" s="16"/>
      <c r="N34" s="17"/>
      <c r="O34" s="76">
        <v>0.4</v>
      </c>
      <c r="P34" s="76">
        <v>0.4</v>
      </c>
      <c r="Q34" s="76">
        <v>0.3</v>
      </c>
      <c r="R34" s="76">
        <v>0.3</v>
      </c>
      <c r="S34" s="76">
        <v>0.3</v>
      </c>
      <c r="T34" s="76">
        <v>0.3</v>
      </c>
      <c r="U34" s="76">
        <v>0.3</v>
      </c>
      <c r="V34" s="76">
        <v>0.3</v>
      </c>
      <c r="W34" s="76">
        <v>0.3</v>
      </c>
      <c r="X34" s="137">
        <v>0.3</v>
      </c>
      <c r="Y34" s="137">
        <v>0.3</v>
      </c>
      <c r="Z34" s="137">
        <v>0.3</v>
      </c>
      <c r="AA34" s="137">
        <v>0.3</v>
      </c>
      <c r="AB34" s="137">
        <v>0.3</v>
      </c>
      <c r="AC34" s="137">
        <v>0.3</v>
      </c>
      <c r="AD34" s="137">
        <v>0.3</v>
      </c>
      <c r="AE34" s="137"/>
      <c r="AF34" s="137"/>
      <c r="AG34" s="137"/>
      <c r="AH34" s="137"/>
      <c r="AI34" s="137"/>
      <c r="AJ34" s="18"/>
      <c r="AK34" s="18"/>
      <c r="AL34" s="18"/>
      <c r="AM34" s="18"/>
      <c r="AN34" s="18"/>
      <c r="AO34" s="18"/>
      <c r="AP34" s="18"/>
      <c r="AQ34" s="18"/>
      <c r="AR34" s="18"/>
      <c r="AS34" s="104"/>
      <c r="AT34" s="377">
        <f t="shared" si="8"/>
        <v>4.9999999999999982</v>
      </c>
      <c r="AU34" s="33">
        <f t="shared" si="7"/>
        <v>431999.99999999983</v>
      </c>
      <c r="AW34" s="31">
        <f t="shared" si="1"/>
        <v>4.9999999999999982</v>
      </c>
      <c r="AX34" s="18">
        <v>-86400</v>
      </c>
      <c r="AY34" s="33">
        <f t="shared" si="2"/>
        <v>-431999.99999999983</v>
      </c>
    </row>
    <row r="35" spans="1:51" s="44" customFormat="1" ht="16.5" thickTop="1" thickBot="1" x14ac:dyDescent="0.3">
      <c r="A35" s="29"/>
      <c r="B35" s="37"/>
      <c r="C35" s="191" t="s">
        <v>140</v>
      </c>
      <c r="D35" s="103"/>
      <c r="E35" s="38"/>
      <c r="F35" s="38"/>
      <c r="G35" s="40"/>
      <c r="H35" s="34"/>
      <c r="I35" s="34"/>
      <c r="J35" s="18"/>
      <c r="K35" s="36"/>
      <c r="L35" s="16"/>
      <c r="M35" s="16"/>
      <c r="N35" s="17"/>
      <c r="O35" s="76">
        <v>0.6</v>
      </c>
      <c r="P35" s="76">
        <v>0.6</v>
      </c>
      <c r="Q35" s="76">
        <v>0.7</v>
      </c>
      <c r="R35" s="76">
        <v>0.7</v>
      </c>
      <c r="S35" s="76">
        <v>0.7</v>
      </c>
      <c r="T35" s="76">
        <v>0.7</v>
      </c>
      <c r="U35" s="76">
        <v>0.7</v>
      </c>
      <c r="V35" s="76">
        <v>0.7</v>
      </c>
      <c r="W35" s="76">
        <v>0.7</v>
      </c>
      <c r="X35" s="137">
        <v>0.7</v>
      </c>
      <c r="Y35" s="137">
        <v>0.7</v>
      </c>
      <c r="Z35" s="137">
        <v>0.7</v>
      </c>
      <c r="AA35" s="137">
        <v>0.7</v>
      </c>
      <c r="AB35" s="137">
        <v>0.7</v>
      </c>
      <c r="AC35" s="137">
        <v>0.7</v>
      </c>
      <c r="AD35" s="137">
        <v>0.7</v>
      </c>
      <c r="AE35" s="137"/>
      <c r="AF35" s="137"/>
      <c r="AG35" s="137"/>
      <c r="AH35" s="137"/>
      <c r="AI35" s="137"/>
      <c r="AJ35" s="18"/>
      <c r="AK35" s="18"/>
      <c r="AL35" s="18"/>
      <c r="AM35" s="18"/>
      <c r="AN35" s="18"/>
      <c r="AO35" s="18"/>
      <c r="AP35" s="18"/>
      <c r="AQ35" s="18"/>
      <c r="AR35" s="18"/>
      <c r="AS35" s="104"/>
      <c r="AT35" s="377">
        <f t="shared" si="8"/>
        <v>10.999999999999998</v>
      </c>
      <c r="AU35" s="33">
        <f t="shared" si="7"/>
        <v>950399.99999999988</v>
      </c>
      <c r="AW35" s="31">
        <f t="shared" si="1"/>
        <v>10.999999999999998</v>
      </c>
      <c r="AX35" s="18">
        <v>-86400</v>
      </c>
      <c r="AY35" s="33">
        <f t="shared" si="2"/>
        <v>-950399.99999999988</v>
      </c>
    </row>
    <row r="36" spans="1:51" s="44" customFormat="1" ht="16.5" thickTop="1" thickBot="1" x14ac:dyDescent="0.3">
      <c r="A36" s="29"/>
      <c r="B36" s="37"/>
      <c r="C36" s="191" t="s">
        <v>141</v>
      </c>
      <c r="D36" s="103"/>
      <c r="E36" s="38"/>
      <c r="F36" s="38"/>
      <c r="G36" s="40"/>
      <c r="H36" s="34"/>
      <c r="I36" s="34"/>
      <c r="J36" s="18"/>
      <c r="K36" s="36"/>
      <c r="L36" s="16"/>
      <c r="M36" s="16"/>
      <c r="N36" s="17"/>
      <c r="O36" s="76">
        <v>0.6</v>
      </c>
      <c r="P36" s="76">
        <v>0.6</v>
      </c>
      <c r="Q36" s="76">
        <v>0.6</v>
      </c>
      <c r="R36" s="76">
        <v>0.6</v>
      </c>
      <c r="S36" s="76">
        <v>0.6</v>
      </c>
      <c r="T36" s="76">
        <v>0.6</v>
      </c>
      <c r="U36" s="76">
        <v>0.6</v>
      </c>
      <c r="V36" s="76">
        <v>0.6</v>
      </c>
      <c r="W36" s="76">
        <v>0.6</v>
      </c>
      <c r="X36" s="137">
        <v>0.6</v>
      </c>
      <c r="Y36" s="137">
        <v>0.6</v>
      </c>
      <c r="Z36" s="137">
        <v>0.6</v>
      </c>
      <c r="AA36" s="137">
        <v>0.6</v>
      </c>
      <c r="AB36" s="137">
        <v>0.6</v>
      </c>
      <c r="AC36" s="137">
        <v>0.6</v>
      </c>
      <c r="AD36" s="137">
        <v>0.6</v>
      </c>
      <c r="AE36" s="137"/>
      <c r="AF36" s="137"/>
      <c r="AG36" s="137"/>
      <c r="AH36" s="137"/>
      <c r="AI36" s="137"/>
      <c r="AJ36" s="18"/>
      <c r="AK36" s="18"/>
      <c r="AL36" s="18"/>
      <c r="AM36" s="18"/>
      <c r="AN36" s="18"/>
      <c r="AO36" s="18"/>
      <c r="AP36" s="18"/>
      <c r="AQ36" s="18"/>
      <c r="AR36" s="18"/>
      <c r="AS36" s="104"/>
      <c r="AT36" s="377">
        <f t="shared" si="8"/>
        <v>9.5999999999999979</v>
      </c>
      <c r="AU36" s="33">
        <f t="shared" si="7"/>
        <v>829439.99999999977</v>
      </c>
      <c r="AW36" s="31">
        <f t="shared" si="1"/>
        <v>9.5999999999999979</v>
      </c>
      <c r="AX36" s="18">
        <v>-86400</v>
      </c>
      <c r="AY36" s="33">
        <f t="shared" si="2"/>
        <v>-829439.99999999977</v>
      </c>
    </row>
    <row r="37" spans="1:51" s="44" customFormat="1" ht="16.5" thickTop="1" thickBot="1" x14ac:dyDescent="0.3">
      <c r="A37" s="29"/>
      <c r="B37" s="37"/>
      <c r="C37" s="191" t="s">
        <v>142</v>
      </c>
      <c r="D37" s="103"/>
      <c r="E37" s="38"/>
      <c r="F37" s="38"/>
      <c r="G37" s="40"/>
      <c r="H37" s="34"/>
      <c r="I37" s="34"/>
      <c r="J37" s="18"/>
      <c r="K37" s="36"/>
      <c r="L37" s="16"/>
      <c r="M37" s="16"/>
      <c r="N37" s="17"/>
      <c r="O37" s="76">
        <v>0.1</v>
      </c>
      <c r="P37" s="76">
        <v>0.1</v>
      </c>
      <c r="Q37" s="76">
        <v>0.1</v>
      </c>
      <c r="R37" s="76">
        <v>0.1</v>
      </c>
      <c r="S37" s="76">
        <v>0.1</v>
      </c>
      <c r="T37" s="76">
        <v>0.1</v>
      </c>
      <c r="U37" s="76">
        <v>0.1</v>
      </c>
      <c r="V37" s="76">
        <v>0.1</v>
      </c>
      <c r="W37" s="76">
        <v>0.1</v>
      </c>
      <c r="X37" s="137">
        <v>0.1</v>
      </c>
      <c r="Y37" s="137">
        <v>0.1</v>
      </c>
      <c r="Z37" s="137">
        <v>0.1</v>
      </c>
      <c r="AA37" s="137">
        <v>0.1</v>
      </c>
      <c r="AB37" s="137">
        <v>0.1</v>
      </c>
      <c r="AC37" s="137">
        <v>0.1</v>
      </c>
      <c r="AD37" s="137">
        <v>0.1</v>
      </c>
      <c r="AE37" s="137"/>
      <c r="AF37" s="137"/>
      <c r="AG37" s="137"/>
      <c r="AH37" s="137"/>
      <c r="AI37" s="137"/>
      <c r="AJ37" s="18"/>
      <c r="AK37" s="18"/>
      <c r="AL37" s="18"/>
      <c r="AM37" s="18"/>
      <c r="AN37" s="18"/>
      <c r="AO37" s="18"/>
      <c r="AP37" s="18"/>
      <c r="AQ37" s="18"/>
      <c r="AR37" s="18"/>
      <c r="AS37" s="104"/>
      <c r="AT37" s="377">
        <f t="shared" si="8"/>
        <v>1.6000000000000003</v>
      </c>
      <c r="AU37" s="33">
        <f t="shared" si="7"/>
        <v>138240.00000000003</v>
      </c>
      <c r="AW37" s="31">
        <f t="shared" si="1"/>
        <v>1.6000000000000003</v>
      </c>
      <c r="AX37" s="18">
        <v>-86400</v>
      </c>
      <c r="AY37" s="33">
        <f t="shared" si="2"/>
        <v>-138240.00000000003</v>
      </c>
    </row>
    <row r="38" spans="1:51" s="44" customFormat="1" ht="16.5" thickTop="1" thickBot="1" x14ac:dyDescent="0.3">
      <c r="A38" s="29"/>
      <c r="B38" s="37"/>
      <c r="C38" s="191" t="s">
        <v>143</v>
      </c>
      <c r="D38" s="103"/>
      <c r="E38" s="38"/>
      <c r="F38" s="38"/>
      <c r="G38" s="40"/>
      <c r="H38" s="34"/>
      <c r="I38" s="34"/>
      <c r="J38" s="18"/>
      <c r="K38" s="36"/>
      <c r="L38" s="16"/>
      <c r="M38" s="16"/>
      <c r="N38" s="17"/>
      <c r="O38" s="76">
        <v>1.2</v>
      </c>
      <c r="P38" s="76">
        <v>1.2</v>
      </c>
      <c r="Q38" s="76">
        <v>0.9</v>
      </c>
      <c r="R38" s="76">
        <v>0.9</v>
      </c>
      <c r="S38" s="76">
        <v>0.9</v>
      </c>
      <c r="T38" s="76">
        <v>0.9</v>
      </c>
      <c r="U38" s="76">
        <v>0.9</v>
      </c>
      <c r="V38" s="76">
        <v>0.9</v>
      </c>
      <c r="W38" s="76">
        <v>0.9</v>
      </c>
      <c r="X38" s="137">
        <v>1.1000000000000001</v>
      </c>
      <c r="Y38" s="137">
        <v>1.1000000000000001</v>
      </c>
      <c r="Z38" s="137">
        <v>1.1000000000000001</v>
      </c>
      <c r="AA38" s="137">
        <v>1.1000000000000001</v>
      </c>
      <c r="AB38" s="137">
        <v>1.1000000000000001</v>
      </c>
      <c r="AC38" s="137">
        <v>1.1000000000000001</v>
      </c>
      <c r="AD38" s="137">
        <v>1.1000000000000001</v>
      </c>
      <c r="AE38" s="137"/>
      <c r="AF38" s="137"/>
      <c r="AG38" s="137"/>
      <c r="AH38" s="137"/>
      <c r="AI38" s="137"/>
      <c r="AJ38" s="18"/>
      <c r="AK38" s="18"/>
      <c r="AL38" s="18"/>
      <c r="AM38" s="18"/>
      <c r="AN38" s="18"/>
      <c r="AO38" s="18"/>
      <c r="AP38" s="18"/>
      <c r="AQ38" s="18"/>
      <c r="AR38" s="18"/>
      <c r="AS38" s="104"/>
      <c r="AT38" s="377">
        <f t="shared" si="8"/>
        <v>16.399999999999999</v>
      </c>
      <c r="AU38" s="33">
        <f t="shared" si="7"/>
        <v>1416959.9999999998</v>
      </c>
      <c r="AW38" s="31">
        <f t="shared" si="1"/>
        <v>16.399999999999999</v>
      </c>
      <c r="AX38" s="18">
        <v>-86400</v>
      </c>
      <c r="AY38" s="33">
        <f t="shared" si="2"/>
        <v>-1416959.9999999998</v>
      </c>
    </row>
    <row r="39" spans="1:51" s="61" customFormat="1" ht="16.5" thickTop="1" thickBot="1" x14ac:dyDescent="0.3">
      <c r="A39" s="57"/>
      <c r="B39" s="43"/>
      <c r="C39" s="44" t="s">
        <v>155</v>
      </c>
      <c r="D39" s="44"/>
      <c r="E39" s="59">
        <v>89</v>
      </c>
      <c r="F39" s="44">
        <v>86400</v>
      </c>
      <c r="G39" s="46">
        <f>D27*E39*F39</f>
        <v>142911216</v>
      </c>
      <c r="H39" s="60">
        <v>46634198.325120002</v>
      </c>
      <c r="I39" s="60">
        <f t="shared" si="0"/>
        <v>96277017.674879998</v>
      </c>
      <c r="J39" s="44"/>
      <c r="K39" s="49">
        <f>SUM(G24:G39)</f>
        <v>144164016</v>
      </c>
      <c r="L39" s="109"/>
      <c r="M39" s="110"/>
      <c r="N39" s="111">
        <f>86400*SUM(O39:AS39)</f>
        <v>1107302.4000000015</v>
      </c>
      <c r="O39" s="135">
        <f>SUM(O24:O27)-SUM(O29:O38)</f>
        <v>5.4460000000000015</v>
      </c>
      <c r="P39" s="135">
        <f>SUM(P24:P27)-SUM(P29:P38)</f>
        <v>3.1720000000000006</v>
      </c>
      <c r="Q39" s="135">
        <f t="shared" ref="Q39:AS39" si="9">SUM(Q24:Q27)-SUM(Q29:Q38)</f>
        <v>1.2840000000000007</v>
      </c>
      <c r="R39" s="135">
        <f t="shared" si="9"/>
        <v>1.6180000000000003</v>
      </c>
      <c r="S39" s="135">
        <f>SUM(S24:S27)-SUM(S29:S38)</f>
        <v>1.2100000000000009</v>
      </c>
      <c r="T39" s="135">
        <f t="shared" si="9"/>
        <v>2.6720000000000006</v>
      </c>
      <c r="U39" s="135">
        <f t="shared" si="9"/>
        <v>1.7119999999999997</v>
      </c>
      <c r="V39" s="135">
        <f t="shared" si="9"/>
        <v>1.298</v>
      </c>
      <c r="W39" s="135">
        <f t="shared" si="9"/>
        <v>-0.14199999999999946</v>
      </c>
      <c r="X39" s="135">
        <f t="shared" si="9"/>
        <v>-0.34199999999999875</v>
      </c>
      <c r="Y39" s="135">
        <f t="shared" si="9"/>
        <v>-1.8039999999999967</v>
      </c>
      <c r="Z39" s="135">
        <f>SUM(Z24:Z27)-SUM(Z29:Z38)</f>
        <v>-1.9799999999999986</v>
      </c>
      <c r="AA39" s="135">
        <f t="shared" si="9"/>
        <v>-0.88599999999999746</v>
      </c>
      <c r="AB39" s="135">
        <f t="shared" si="9"/>
        <v>-0.14599999999999902</v>
      </c>
      <c r="AC39" s="135">
        <f t="shared" si="9"/>
        <v>-0.14599999999999902</v>
      </c>
      <c r="AD39" s="135">
        <f t="shared" si="9"/>
        <v>-0.14999999999999858</v>
      </c>
      <c r="AE39" s="135">
        <f t="shared" si="9"/>
        <v>0</v>
      </c>
      <c r="AF39" s="135">
        <f t="shared" si="9"/>
        <v>0</v>
      </c>
      <c r="AG39" s="135">
        <f t="shared" si="9"/>
        <v>0</v>
      </c>
      <c r="AH39" s="135">
        <f t="shared" si="9"/>
        <v>0</v>
      </c>
      <c r="AI39" s="135">
        <f t="shared" si="9"/>
        <v>0</v>
      </c>
      <c r="AJ39" s="111">
        <f t="shared" si="9"/>
        <v>0</v>
      </c>
      <c r="AK39" s="111">
        <f t="shared" si="9"/>
        <v>0</v>
      </c>
      <c r="AL39" s="111">
        <f t="shared" si="9"/>
        <v>0</v>
      </c>
      <c r="AM39" s="111">
        <f t="shared" si="9"/>
        <v>0</v>
      </c>
      <c r="AN39" s="111">
        <f t="shared" si="9"/>
        <v>0</v>
      </c>
      <c r="AO39" s="111">
        <f t="shared" si="9"/>
        <v>0</v>
      </c>
      <c r="AP39" s="111">
        <f t="shared" si="9"/>
        <v>0</v>
      </c>
      <c r="AQ39" s="111">
        <f t="shared" si="9"/>
        <v>0</v>
      </c>
      <c r="AR39" s="111">
        <f t="shared" si="9"/>
        <v>0</v>
      </c>
      <c r="AS39" s="112">
        <f t="shared" si="9"/>
        <v>0</v>
      </c>
      <c r="AT39" s="377"/>
      <c r="AU39" s="33"/>
      <c r="AW39" s="31">
        <f t="shared" si="1"/>
        <v>12.816000000000017</v>
      </c>
      <c r="AX39" s="18">
        <v>86400</v>
      </c>
      <c r="AY39" s="33">
        <f t="shared" si="2"/>
        <v>1107302.4000000015</v>
      </c>
    </row>
    <row r="40" spans="1:51" ht="15.75" thickTop="1" x14ac:dyDescent="0.25">
      <c r="H40" s="51"/>
      <c r="I40" s="51"/>
      <c r="N40" s="17"/>
      <c r="O40" s="76"/>
      <c r="P40" s="76"/>
      <c r="Q40" s="76"/>
      <c r="R40" s="76"/>
      <c r="S40" s="76"/>
      <c r="T40" s="76"/>
      <c r="U40" s="76"/>
      <c r="V40" s="76"/>
      <c r="W40" s="76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8"/>
      <c r="AK40" s="18"/>
      <c r="AL40" s="18"/>
      <c r="AM40" s="18"/>
      <c r="AN40" s="18"/>
      <c r="AO40" s="18"/>
      <c r="AP40" s="18"/>
      <c r="AQ40" s="18"/>
      <c r="AR40" s="18"/>
      <c r="AT40" s="377"/>
      <c r="AU40" s="33"/>
      <c r="AW40" s="31"/>
    </row>
    <row r="41" spans="1:51" x14ac:dyDescent="0.25">
      <c r="C41" s="62" t="s">
        <v>33</v>
      </c>
      <c r="H41" s="51"/>
      <c r="I41" s="51"/>
      <c r="J41" s="63">
        <f>G39+G43</f>
        <v>257486256</v>
      </c>
      <c r="L41" s="64"/>
      <c r="N41" s="17"/>
      <c r="O41" s="76"/>
      <c r="P41" s="76"/>
      <c r="Q41" s="76"/>
      <c r="R41" s="76"/>
      <c r="S41" s="76"/>
      <c r="T41" s="76"/>
      <c r="U41" s="76"/>
      <c r="V41" s="76"/>
      <c r="W41" s="76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8"/>
      <c r="AK41" s="18"/>
      <c r="AL41" s="18"/>
      <c r="AM41" s="18"/>
      <c r="AN41" s="18"/>
      <c r="AO41" s="18"/>
      <c r="AP41" s="18"/>
      <c r="AQ41" s="18"/>
      <c r="AR41" s="18"/>
      <c r="AT41" s="377"/>
      <c r="AU41" s="33"/>
      <c r="AW41" s="31"/>
    </row>
    <row r="42" spans="1:51" ht="15.75" thickBot="1" x14ac:dyDescent="0.3">
      <c r="H42" s="51"/>
      <c r="I42" s="51"/>
      <c r="N42" s="17"/>
      <c r="O42" s="76"/>
      <c r="P42" s="76"/>
      <c r="Q42" s="76"/>
      <c r="R42" s="76"/>
      <c r="S42" s="76"/>
      <c r="T42" s="76"/>
      <c r="U42" s="76"/>
      <c r="V42" s="76"/>
      <c r="W42" s="76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8"/>
      <c r="AK42" s="18"/>
      <c r="AL42" s="18"/>
      <c r="AM42" s="18"/>
      <c r="AN42" s="18"/>
      <c r="AO42" s="18"/>
      <c r="AP42" s="18"/>
      <c r="AQ42" s="18"/>
      <c r="AR42" s="18"/>
      <c r="AT42" s="377"/>
      <c r="AU42" s="33"/>
      <c r="AW42" s="31"/>
    </row>
    <row r="43" spans="1:51" ht="15.75" thickTop="1" x14ac:dyDescent="0.25">
      <c r="A43" s="19" t="s">
        <v>34</v>
      </c>
      <c r="B43" s="52" t="s">
        <v>35</v>
      </c>
      <c r="C43" s="193" t="s">
        <v>36</v>
      </c>
      <c r="D43" s="65">
        <v>14.9</v>
      </c>
      <c r="E43" s="23">
        <v>89</v>
      </c>
      <c r="F43" s="24">
        <v>86400</v>
      </c>
      <c r="G43" s="25">
        <f>D43*E43*F43</f>
        <v>114575040.00000001</v>
      </c>
      <c r="H43" s="26">
        <v>42973718.332607999</v>
      </c>
      <c r="I43" s="26">
        <f t="shared" si="0"/>
        <v>71601321.667392015</v>
      </c>
      <c r="J43" s="24"/>
      <c r="K43" s="28"/>
      <c r="L43" s="107"/>
      <c r="M43" s="107"/>
      <c r="N43" s="108"/>
      <c r="O43" s="132">
        <v>14.965999999999999</v>
      </c>
      <c r="P43" s="132">
        <v>14.965999999999999</v>
      </c>
      <c r="Q43" s="132">
        <v>14.965999999999999</v>
      </c>
      <c r="R43" s="132">
        <v>14.965999999999999</v>
      </c>
      <c r="S43" s="132">
        <v>14.965999999999999</v>
      </c>
      <c r="T43" s="132">
        <v>14.965999999999999</v>
      </c>
      <c r="U43" s="132">
        <v>14.965999999999999</v>
      </c>
      <c r="V43" s="132">
        <v>14.965999999999999</v>
      </c>
      <c r="W43" s="132">
        <v>14.965999999999999</v>
      </c>
      <c r="X43" s="139">
        <v>14.965999999999999</v>
      </c>
      <c r="Y43" s="139">
        <v>14.965999999999999</v>
      </c>
      <c r="Z43" s="139">
        <v>14.965999999999999</v>
      </c>
      <c r="AA43" s="139">
        <v>14.965999999999999</v>
      </c>
      <c r="AB43" s="139">
        <v>14.965999999999999</v>
      </c>
      <c r="AC43" s="139">
        <v>14.965999999999999</v>
      </c>
      <c r="AD43" s="139">
        <v>14.965999999999999</v>
      </c>
      <c r="AE43" s="139"/>
      <c r="AF43" s="139"/>
      <c r="AG43" s="139"/>
      <c r="AH43" s="139"/>
      <c r="AI43" s="139"/>
      <c r="AJ43" s="24"/>
      <c r="AK43" s="24"/>
      <c r="AL43" s="24"/>
      <c r="AM43" s="24"/>
      <c r="AN43" s="24"/>
      <c r="AO43" s="24"/>
      <c r="AP43" s="24"/>
      <c r="AQ43" s="24"/>
      <c r="AR43" s="24"/>
      <c r="AS43" s="54"/>
      <c r="AT43" s="377"/>
      <c r="AU43" s="33"/>
      <c r="AW43" s="31">
        <f t="shared" si="1"/>
        <v>239.45600000000005</v>
      </c>
      <c r="AX43" s="18">
        <v>86400</v>
      </c>
      <c r="AY43" s="33">
        <f t="shared" si="2"/>
        <v>20688998.400000002</v>
      </c>
    </row>
    <row r="44" spans="1:51" x14ac:dyDescent="0.25">
      <c r="A44" s="29"/>
      <c r="B44" s="37"/>
      <c r="C44" s="41"/>
      <c r="D44" s="42"/>
      <c r="E44" s="32"/>
      <c r="F44" s="18"/>
      <c r="G44" s="33"/>
      <c r="H44" s="34"/>
      <c r="I44" s="34"/>
      <c r="J44" s="18"/>
      <c r="K44" s="36"/>
      <c r="N44" s="17"/>
      <c r="O44" s="76"/>
      <c r="P44" s="76"/>
      <c r="Q44" s="76"/>
      <c r="R44" s="76"/>
      <c r="S44" s="76"/>
      <c r="T44" s="76"/>
      <c r="U44" s="76"/>
      <c r="V44" s="76"/>
      <c r="W44" s="76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8"/>
      <c r="AK44" s="18"/>
      <c r="AL44" s="18"/>
      <c r="AM44" s="18"/>
      <c r="AN44" s="18"/>
      <c r="AO44" s="18"/>
      <c r="AP44" s="18"/>
      <c r="AQ44" s="18"/>
      <c r="AR44" s="18"/>
      <c r="AS44" s="104"/>
      <c r="AT44" s="377"/>
      <c r="AU44" s="33"/>
      <c r="AW44" s="31"/>
    </row>
    <row r="45" spans="1:51" x14ac:dyDescent="0.25">
      <c r="A45" s="29"/>
      <c r="B45" s="37"/>
      <c r="C45" s="191" t="s">
        <v>144</v>
      </c>
      <c r="D45" s="42"/>
      <c r="E45" s="32"/>
      <c r="F45" s="18"/>
      <c r="G45" s="33"/>
      <c r="H45" s="34"/>
      <c r="I45" s="34"/>
      <c r="J45" s="18"/>
      <c r="K45" s="36"/>
      <c r="N45" s="17"/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137">
        <v>0</v>
      </c>
      <c r="Y45" s="137">
        <v>0</v>
      </c>
      <c r="Z45" s="137">
        <v>0</v>
      </c>
      <c r="AA45" s="137">
        <v>0</v>
      </c>
      <c r="AB45" s="137">
        <v>0</v>
      </c>
      <c r="AC45" s="137">
        <v>0</v>
      </c>
      <c r="AD45" s="137">
        <v>0</v>
      </c>
      <c r="AE45" s="137"/>
      <c r="AF45" s="137"/>
      <c r="AG45" s="137"/>
      <c r="AH45" s="137"/>
      <c r="AI45" s="137"/>
      <c r="AJ45" s="18"/>
      <c r="AK45" s="18"/>
      <c r="AL45" s="18"/>
      <c r="AM45" s="18"/>
      <c r="AN45" s="18"/>
      <c r="AO45" s="18"/>
      <c r="AP45" s="18"/>
      <c r="AQ45" s="18"/>
      <c r="AR45" s="18"/>
      <c r="AS45" s="104"/>
      <c r="AT45" s="377">
        <f>SUM(O45:AS45)</f>
        <v>0</v>
      </c>
      <c r="AU45" s="33">
        <f>86400*AT45</f>
        <v>0</v>
      </c>
      <c r="AW45" s="31">
        <f t="shared" si="1"/>
        <v>0</v>
      </c>
      <c r="AX45" s="18">
        <v>-86400</v>
      </c>
      <c r="AY45" s="33">
        <f t="shared" si="2"/>
        <v>0</v>
      </c>
    </row>
    <row r="46" spans="1:51" x14ac:dyDescent="0.25">
      <c r="A46" s="29"/>
      <c r="B46" s="37"/>
      <c r="C46" s="191" t="s">
        <v>145</v>
      </c>
      <c r="D46" s="42"/>
      <c r="E46" s="32"/>
      <c r="F46" s="18"/>
      <c r="G46" s="33"/>
      <c r="H46" s="34"/>
      <c r="I46" s="34"/>
      <c r="J46" s="18"/>
      <c r="K46" s="36"/>
      <c r="N46" s="17"/>
      <c r="O46" s="76">
        <v>0.1</v>
      </c>
      <c r="P46" s="76">
        <v>0.1</v>
      </c>
      <c r="Q46" s="76">
        <v>0.1</v>
      </c>
      <c r="R46" s="76">
        <v>0.1</v>
      </c>
      <c r="S46" s="76">
        <v>0.1</v>
      </c>
      <c r="T46" s="76">
        <v>0.1</v>
      </c>
      <c r="U46" s="76">
        <v>0.1</v>
      </c>
      <c r="V46" s="76">
        <v>0.1</v>
      </c>
      <c r="W46" s="76">
        <v>0.1</v>
      </c>
      <c r="X46" s="137">
        <v>0.1</v>
      </c>
      <c r="Y46" s="137">
        <v>0.1</v>
      </c>
      <c r="Z46" s="137">
        <v>0.1</v>
      </c>
      <c r="AA46" s="137">
        <v>0.1</v>
      </c>
      <c r="AB46" s="137">
        <v>0.1</v>
      </c>
      <c r="AC46" s="137">
        <v>0.1</v>
      </c>
      <c r="AD46" s="137">
        <v>0.1</v>
      </c>
      <c r="AE46" s="137"/>
      <c r="AF46" s="137"/>
      <c r="AG46" s="137"/>
      <c r="AH46" s="137"/>
      <c r="AI46" s="137"/>
      <c r="AJ46" s="18"/>
      <c r="AK46" s="18"/>
      <c r="AL46" s="18"/>
      <c r="AM46" s="18"/>
      <c r="AN46" s="18"/>
      <c r="AO46" s="18"/>
      <c r="AP46" s="18"/>
      <c r="AQ46" s="18"/>
      <c r="AR46" s="18"/>
      <c r="AS46" s="104"/>
      <c r="AT46" s="377">
        <f t="shared" ref="AT46:AT55" si="10">SUM(O46:AS46)</f>
        <v>1.6000000000000003</v>
      </c>
      <c r="AU46" s="33">
        <f t="shared" ref="AU46:AU55" si="11">86400*AT46</f>
        <v>138240.00000000003</v>
      </c>
      <c r="AW46" s="31">
        <f t="shared" si="1"/>
        <v>1.6000000000000003</v>
      </c>
      <c r="AX46" s="18">
        <v>-86400</v>
      </c>
      <c r="AY46" s="33">
        <f t="shared" si="2"/>
        <v>-138240.00000000003</v>
      </c>
    </row>
    <row r="47" spans="1:51" x14ac:dyDescent="0.25">
      <c r="A47" s="29"/>
      <c r="B47" s="37"/>
      <c r="C47" s="191" t="s">
        <v>146</v>
      </c>
      <c r="D47" s="42"/>
      <c r="E47" s="32"/>
      <c r="F47" s="18"/>
      <c r="G47" s="33"/>
      <c r="H47" s="34"/>
      <c r="I47" s="34"/>
      <c r="J47" s="18"/>
      <c r="K47" s="36"/>
      <c r="N47" s="17"/>
      <c r="O47" s="76">
        <v>1.5</v>
      </c>
      <c r="P47" s="76">
        <v>1.5</v>
      </c>
      <c r="Q47" s="76">
        <v>1</v>
      </c>
      <c r="R47" s="76">
        <v>1</v>
      </c>
      <c r="S47" s="76">
        <v>1</v>
      </c>
      <c r="T47" s="76">
        <v>1</v>
      </c>
      <c r="U47" s="76">
        <v>1</v>
      </c>
      <c r="V47" s="76">
        <v>1</v>
      </c>
      <c r="W47" s="76">
        <v>1</v>
      </c>
      <c r="X47" s="137">
        <v>1.5</v>
      </c>
      <c r="Y47" s="137">
        <v>1.5</v>
      </c>
      <c r="Z47" s="137">
        <v>1.5</v>
      </c>
      <c r="AA47" s="137">
        <v>1.5</v>
      </c>
      <c r="AB47" s="137">
        <v>1.5</v>
      </c>
      <c r="AC47" s="137">
        <v>1.5</v>
      </c>
      <c r="AD47" s="137">
        <v>1.5</v>
      </c>
      <c r="AE47" s="137"/>
      <c r="AF47" s="137"/>
      <c r="AG47" s="137"/>
      <c r="AH47" s="137"/>
      <c r="AI47" s="137"/>
      <c r="AJ47" s="18"/>
      <c r="AK47" s="18"/>
      <c r="AL47" s="18"/>
      <c r="AM47" s="18"/>
      <c r="AN47" s="18"/>
      <c r="AO47" s="18"/>
      <c r="AP47" s="18"/>
      <c r="AQ47" s="18"/>
      <c r="AR47" s="18"/>
      <c r="AS47" s="104"/>
      <c r="AT47" s="377">
        <f t="shared" si="10"/>
        <v>20.5</v>
      </c>
      <c r="AU47" s="33">
        <f t="shared" si="11"/>
        <v>1771200</v>
      </c>
      <c r="AW47" s="31">
        <f t="shared" si="1"/>
        <v>20.5</v>
      </c>
      <c r="AX47" s="18">
        <v>-86400</v>
      </c>
      <c r="AY47" s="33">
        <f t="shared" si="2"/>
        <v>-1771200</v>
      </c>
    </row>
    <row r="48" spans="1:51" x14ac:dyDescent="0.25">
      <c r="A48" s="29"/>
      <c r="B48" s="37"/>
      <c r="C48" s="191" t="s">
        <v>147</v>
      </c>
      <c r="D48" s="42"/>
      <c r="E48" s="32"/>
      <c r="F48" s="18"/>
      <c r="G48" s="33"/>
      <c r="H48" s="34"/>
      <c r="I48" s="34"/>
      <c r="J48" s="18"/>
      <c r="K48" s="36"/>
      <c r="N48" s="17"/>
      <c r="O48" s="76">
        <v>1.5</v>
      </c>
      <c r="P48" s="76">
        <v>1.5</v>
      </c>
      <c r="Q48" s="76">
        <v>2</v>
      </c>
      <c r="R48" s="76">
        <v>2</v>
      </c>
      <c r="S48" s="76">
        <v>2</v>
      </c>
      <c r="T48" s="76">
        <v>2</v>
      </c>
      <c r="U48" s="76">
        <v>2</v>
      </c>
      <c r="V48" s="76">
        <v>2</v>
      </c>
      <c r="W48" s="76">
        <v>2</v>
      </c>
      <c r="X48" s="137">
        <v>2</v>
      </c>
      <c r="Y48" s="137">
        <v>2</v>
      </c>
      <c r="Z48" s="137">
        <v>2</v>
      </c>
      <c r="AA48" s="137">
        <v>2</v>
      </c>
      <c r="AB48" s="137">
        <v>2</v>
      </c>
      <c r="AC48" s="137">
        <v>2</v>
      </c>
      <c r="AD48" s="137">
        <v>2</v>
      </c>
      <c r="AE48" s="137"/>
      <c r="AF48" s="137"/>
      <c r="AG48" s="137"/>
      <c r="AH48" s="137"/>
      <c r="AI48" s="137"/>
      <c r="AJ48" s="18"/>
      <c r="AK48" s="18"/>
      <c r="AL48" s="18"/>
      <c r="AM48" s="18"/>
      <c r="AN48" s="18"/>
      <c r="AO48" s="18"/>
      <c r="AP48" s="18"/>
      <c r="AQ48" s="18"/>
      <c r="AR48" s="18"/>
      <c r="AS48" s="104"/>
      <c r="AT48" s="377">
        <f t="shared" si="10"/>
        <v>31</v>
      </c>
      <c r="AU48" s="33">
        <f t="shared" si="11"/>
        <v>2678400</v>
      </c>
      <c r="AW48" s="31">
        <f t="shared" si="1"/>
        <v>31</v>
      </c>
      <c r="AX48" s="18">
        <v>-86400</v>
      </c>
      <c r="AY48" s="33">
        <f t="shared" si="2"/>
        <v>-2678400</v>
      </c>
    </row>
    <row r="49" spans="1:51" x14ac:dyDescent="0.25">
      <c r="A49" s="29"/>
      <c r="B49" s="37"/>
      <c r="C49" s="191" t="s">
        <v>148</v>
      </c>
      <c r="D49" s="42"/>
      <c r="E49" s="32"/>
      <c r="F49" s="18"/>
      <c r="G49" s="33"/>
      <c r="H49" s="34"/>
      <c r="I49" s="34"/>
      <c r="J49" s="18"/>
      <c r="K49" s="36"/>
      <c r="N49" s="17"/>
      <c r="O49" s="76">
        <v>0.2</v>
      </c>
      <c r="P49" s="76">
        <v>0.2</v>
      </c>
      <c r="Q49" s="76">
        <v>0.15</v>
      </c>
      <c r="R49" s="76">
        <v>0.15</v>
      </c>
      <c r="S49" s="76">
        <v>0.15</v>
      </c>
      <c r="T49" s="76">
        <v>0.15</v>
      </c>
      <c r="U49" s="76">
        <v>0.15</v>
      </c>
      <c r="V49" s="76">
        <v>0.15</v>
      </c>
      <c r="W49" s="76">
        <v>0.15</v>
      </c>
      <c r="X49" s="137">
        <v>0.1</v>
      </c>
      <c r="Y49" s="137">
        <v>0.1</v>
      </c>
      <c r="Z49" s="137">
        <v>0.1</v>
      </c>
      <c r="AA49" s="137">
        <v>0.1</v>
      </c>
      <c r="AB49" s="137">
        <v>0.1</v>
      </c>
      <c r="AC49" s="137">
        <v>0.1</v>
      </c>
      <c r="AD49" s="137">
        <v>0.1</v>
      </c>
      <c r="AE49" s="137"/>
      <c r="AF49" s="137"/>
      <c r="AG49" s="137"/>
      <c r="AH49" s="137"/>
      <c r="AI49" s="137"/>
      <c r="AJ49" s="18"/>
      <c r="AK49" s="18"/>
      <c r="AL49" s="18"/>
      <c r="AM49" s="18"/>
      <c r="AN49" s="18"/>
      <c r="AO49" s="18"/>
      <c r="AP49" s="18"/>
      <c r="AQ49" s="18"/>
      <c r="AR49" s="18"/>
      <c r="AS49" s="104"/>
      <c r="AT49" s="377">
        <f t="shared" si="10"/>
        <v>2.1500000000000004</v>
      </c>
      <c r="AU49" s="33">
        <f t="shared" si="11"/>
        <v>185760.00000000003</v>
      </c>
      <c r="AW49" s="31">
        <f t="shared" si="1"/>
        <v>2.1500000000000004</v>
      </c>
      <c r="AX49" s="18">
        <v>-86400</v>
      </c>
      <c r="AY49" s="33">
        <f t="shared" si="2"/>
        <v>-185760.00000000003</v>
      </c>
    </row>
    <row r="50" spans="1:51" x14ac:dyDescent="0.25">
      <c r="A50" s="29"/>
      <c r="B50" s="37"/>
      <c r="C50" s="191" t="s">
        <v>150</v>
      </c>
      <c r="D50" s="42"/>
      <c r="E50" s="32"/>
      <c r="F50" s="18"/>
      <c r="G50" s="33"/>
      <c r="H50" s="34"/>
      <c r="I50" s="34"/>
      <c r="J50" s="18"/>
      <c r="K50" s="36"/>
      <c r="N50" s="17"/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137">
        <v>0</v>
      </c>
      <c r="Y50" s="137">
        <v>0</v>
      </c>
      <c r="Z50" s="137">
        <v>0</v>
      </c>
      <c r="AA50" s="137">
        <v>0</v>
      </c>
      <c r="AB50" s="137">
        <v>0</v>
      </c>
      <c r="AC50" s="137">
        <v>0</v>
      </c>
      <c r="AD50" s="137">
        <v>0</v>
      </c>
      <c r="AE50" s="137"/>
      <c r="AF50" s="137"/>
      <c r="AG50" s="137"/>
      <c r="AH50" s="137"/>
      <c r="AI50" s="137"/>
      <c r="AJ50" s="18"/>
      <c r="AK50" s="18"/>
      <c r="AL50" s="18"/>
      <c r="AM50" s="18"/>
      <c r="AN50" s="18"/>
      <c r="AO50" s="18"/>
      <c r="AP50" s="18"/>
      <c r="AQ50" s="18"/>
      <c r="AR50" s="18"/>
      <c r="AS50" s="104"/>
      <c r="AT50" s="377">
        <f t="shared" si="10"/>
        <v>0</v>
      </c>
      <c r="AU50" s="33">
        <f t="shared" si="11"/>
        <v>0</v>
      </c>
      <c r="AW50" s="31">
        <f t="shared" si="1"/>
        <v>0</v>
      </c>
      <c r="AX50" s="18">
        <v>-86400</v>
      </c>
      <c r="AY50" s="33">
        <f t="shared" si="2"/>
        <v>0</v>
      </c>
    </row>
    <row r="51" spans="1:51" x14ac:dyDescent="0.25">
      <c r="A51" s="29"/>
      <c r="B51" s="37"/>
      <c r="C51" s="191" t="s">
        <v>149</v>
      </c>
      <c r="D51" s="42"/>
      <c r="E51" s="32"/>
      <c r="F51" s="18"/>
      <c r="G51" s="33"/>
      <c r="H51" s="34"/>
      <c r="I51" s="34"/>
      <c r="J51" s="18"/>
      <c r="K51" s="36"/>
      <c r="N51" s="17"/>
      <c r="O51" s="76">
        <v>0.1</v>
      </c>
      <c r="P51" s="76">
        <v>0.1</v>
      </c>
      <c r="Q51" s="76">
        <v>2</v>
      </c>
      <c r="R51" s="76">
        <v>2</v>
      </c>
      <c r="S51" s="76">
        <v>2</v>
      </c>
      <c r="T51" s="76">
        <v>2</v>
      </c>
      <c r="U51" s="76">
        <v>2</v>
      </c>
      <c r="V51" s="76">
        <v>2</v>
      </c>
      <c r="W51" s="76">
        <v>2</v>
      </c>
      <c r="X51" s="137">
        <v>2</v>
      </c>
      <c r="Y51" s="137">
        <v>2</v>
      </c>
      <c r="Z51" s="137">
        <v>2</v>
      </c>
      <c r="AA51" s="137">
        <v>2</v>
      </c>
      <c r="AB51" s="137">
        <v>2</v>
      </c>
      <c r="AC51" s="137">
        <v>2</v>
      </c>
      <c r="AD51" s="137">
        <v>2</v>
      </c>
      <c r="AE51" s="137"/>
      <c r="AF51" s="137"/>
      <c r="AG51" s="137"/>
      <c r="AH51" s="137"/>
      <c r="AI51" s="137"/>
      <c r="AJ51" s="18"/>
      <c r="AK51" s="18"/>
      <c r="AL51" s="18"/>
      <c r="AM51" s="18"/>
      <c r="AN51" s="18"/>
      <c r="AO51" s="18"/>
      <c r="AP51" s="18"/>
      <c r="AQ51" s="18"/>
      <c r="AR51" s="18"/>
      <c r="AS51" s="104"/>
      <c r="AT51" s="377">
        <f t="shared" si="10"/>
        <v>28.2</v>
      </c>
      <c r="AU51" s="33">
        <f t="shared" si="11"/>
        <v>2436480</v>
      </c>
      <c r="AW51" s="31">
        <f t="shared" si="1"/>
        <v>28.2</v>
      </c>
      <c r="AX51" s="18">
        <v>-86400</v>
      </c>
      <c r="AY51" s="33">
        <f t="shared" si="2"/>
        <v>-2436480</v>
      </c>
    </row>
    <row r="52" spans="1:51" x14ac:dyDescent="0.25">
      <c r="A52" s="29"/>
      <c r="B52" s="37"/>
      <c r="C52" s="191" t="s">
        <v>151</v>
      </c>
      <c r="D52" s="42"/>
      <c r="E52" s="32"/>
      <c r="F52" s="18"/>
      <c r="G52" s="33"/>
      <c r="H52" s="34"/>
      <c r="I52" s="34"/>
      <c r="J52" s="18"/>
      <c r="K52" s="36"/>
      <c r="N52" s="17"/>
      <c r="O52" s="76">
        <v>0.3</v>
      </c>
      <c r="P52" s="76">
        <v>0.3</v>
      </c>
      <c r="Q52" s="76">
        <v>0.1</v>
      </c>
      <c r="R52" s="76">
        <v>0.1</v>
      </c>
      <c r="S52" s="76">
        <v>0.1</v>
      </c>
      <c r="T52" s="76">
        <v>0.1</v>
      </c>
      <c r="U52" s="76">
        <v>0.1</v>
      </c>
      <c r="V52" s="76">
        <v>0.1</v>
      </c>
      <c r="W52" s="76">
        <v>0.1</v>
      </c>
      <c r="X52" s="137">
        <v>0</v>
      </c>
      <c r="Y52" s="137">
        <v>0</v>
      </c>
      <c r="Z52" s="137">
        <v>0</v>
      </c>
      <c r="AA52" s="137">
        <v>0</v>
      </c>
      <c r="AB52" s="137">
        <v>0</v>
      </c>
      <c r="AC52" s="137">
        <v>0</v>
      </c>
      <c r="AD52" s="137">
        <v>0</v>
      </c>
      <c r="AE52" s="137"/>
      <c r="AF52" s="137"/>
      <c r="AG52" s="137"/>
      <c r="AH52" s="137"/>
      <c r="AI52" s="137"/>
      <c r="AJ52" s="18"/>
      <c r="AK52" s="18"/>
      <c r="AL52" s="18"/>
      <c r="AM52" s="18"/>
      <c r="AN52" s="18"/>
      <c r="AO52" s="18"/>
      <c r="AP52" s="18"/>
      <c r="AQ52" s="18"/>
      <c r="AR52" s="18"/>
      <c r="AS52" s="104"/>
      <c r="AT52" s="377">
        <f t="shared" si="10"/>
        <v>1.3</v>
      </c>
      <c r="AU52" s="33">
        <f t="shared" si="11"/>
        <v>112320</v>
      </c>
      <c r="AW52" s="31">
        <f t="shared" si="1"/>
        <v>1.3</v>
      </c>
      <c r="AX52" s="18">
        <v>-86400</v>
      </c>
      <c r="AY52" s="33">
        <f t="shared" si="2"/>
        <v>-112320</v>
      </c>
    </row>
    <row r="53" spans="1:51" x14ac:dyDescent="0.25">
      <c r="A53" s="29"/>
      <c r="B53" s="37"/>
      <c r="C53" s="191" t="s">
        <v>152</v>
      </c>
      <c r="D53" s="42"/>
      <c r="E53" s="32"/>
      <c r="F53" s="18"/>
      <c r="G53" s="33"/>
      <c r="H53" s="34"/>
      <c r="I53" s="34"/>
      <c r="J53" s="18"/>
      <c r="K53" s="36"/>
      <c r="N53" s="17"/>
      <c r="O53" s="76">
        <v>0.5</v>
      </c>
      <c r="P53" s="76">
        <v>0.5</v>
      </c>
      <c r="Q53" s="76">
        <v>0.4</v>
      </c>
      <c r="R53" s="76">
        <v>0.4</v>
      </c>
      <c r="S53" s="76">
        <v>0.4</v>
      </c>
      <c r="T53" s="76">
        <v>0.4</v>
      </c>
      <c r="U53" s="76">
        <v>0.4</v>
      </c>
      <c r="V53" s="76">
        <v>0.4</v>
      </c>
      <c r="W53" s="76">
        <v>0.4</v>
      </c>
      <c r="X53" s="137">
        <v>0.5</v>
      </c>
      <c r="Y53" s="137">
        <v>0.5</v>
      </c>
      <c r="Z53" s="137">
        <v>0.5</v>
      </c>
      <c r="AA53" s="137">
        <v>0.5</v>
      </c>
      <c r="AB53" s="137">
        <v>0.5</v>
      </c>
      <c r="AC53" s="137">
        <v>0.5</v>
      </c>
      <c r="AD53" s="137">
        <v>0.5</v>
      </c>
      <c r="AE53" s="137"/>
      <c r="AF53" s="137"/>
      <c r="AG53" s="137"/>
      <c r="AH53" s="137"/>
      <c r="AI53" s="137"/>
      <c r="AJ53" s="18"/>
      <c r="AK53" s="18"/>
      <c r="AL53" s="18"/>
      <c r="AM53" s="18"/>
      <c r="AN53" s="18"/>
      <c r="AO53" s="18"/>
      <c r="AP53" s="18"/>
      <c r="AQ53" s="18"/>
      <c r="AR53" s="18"/>
      <c r="AS53" s="104"/>
      <c r="AT53" s="377">
        <f t="shared" si="10"/>
        <v>7.2999999999999989</v>
      </c>
      <c r="AU53" s="33">
        <f t="shared" si="11"/>
        <v>630719.99999999988</v>
      </c>
      <c r="AW53" s="31">
        <f t="shared" si="1"/>
        <v>7.2999999999999989</v>
      </c>
      <c r="AX53" s="18">
        <v>-86400</v>
      </c>
      <c r="AY53" s="33">
        <f t="shared" si="2"/>
        <v>-630719.99999999988</v>
      </c>
    </row>
    <row r="54" spans="1:51" x14ac:dyDescent="0.25">
      <c r="A54" s="29"/>
      <c r="B54" s="37"/>
      <c r="C54" s="191" t="s">
        <v>153</v>
      </c>
      <c r="D54" s="42"/>
      <c r="E54" s="32"/>
      <c r="F54" s="18"/>
      <c r="G54" s="33"/>
      <c r="H54" s="34"/>
      <c r="I54" s="34"/>
      <c r="J54" s="18"/>
      <c r="K54" s="36"/>
      <c r="N54" s="17"/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137">
        <v>0</v>
      </c>
      <c r="Y54" s="137">
        <v>0</v>
      </c>
      <c r="Z54" s="137">
        <v>0</v>
      </c>
      <c r="AA54" s="137">
        <v>0</v>
      </c>
      <c r="AB54" s="137">
        <v>0</v>
      </c>
      <c r="AC54" s="137">
        <v>0</v>
      </c>
      <c r="AD54" s="137">
        <v>0</v>
      </c>
      <c r="AE54" s="137"/>
      <c r="AF54" s="137"/>
      <c r="AG54" s="137"/>
      <c r="AH54" s="137"/>
      <c r="AI54" s="137"/>
      <c r="AJ54" s="18"/>
      <c r="AK54" s="18"/>
      <c r="AL54" s="18"/>
      <c r="AM54" s="18"/>
      <c r="AN54" s="18"/>
      <c r="AO54" s="18"/>
      <c r="AP54" s="18"/>
      <c r="AQ54" s="18"/>
      <c r="AR54" s="18"/>
      <c r="AS54" s="104"/>
      <c r="AT54" s="377">
        <f t="shared" si="10"/>
        <v>0</v>
      </c>
      <c r="AU54" s="33">
        <f t="shared" si="11"/>
        <v>0</v>
      </c>
      <c r="AW54" s="31">
        <f t="shared" si="1"/>
        <v>0</v>
      </c>
      <c r="AX54" s="18">
        <v>-86400</v>
      </c>
      <c r="AY54" s="33">
        <f t="shared" si="2"/>
        <v>0</v>
      </c>
    </row>
    <row r="55" spans="1:51" x14ac:dyDescent="0.25">
      <c r="A55" s="29"/>
      <c r="B55" s="37"/>
      <c r="C55" s="191" t="s">
        <v>154</v>
      </c>
      <c r="D55" s="42"/>
      <c r="E55" s="32"/>
      <c r="F55" s="18"/>
      <c r="G55" s="33"/>
      <c r="H55" s="34"/>
      <c r="I55" s="34"/>
      <c r="J55" s="18"/>
      <c r="K55" s="36"/>
      <c r="N55" s="17"/>
      <c r="O55" s="76">
        <v>0.1</v>
      </c>
      <c r="P55" s="76">
        <v>0.1</v>
      </c>
      <c r="Q55" s="76">
        <v>0.1</v>
      </c>
      <c r="R55" s="76">
        <v>0.1</v>
      </c>
      <c r="S55" s="76">
        <v>0.1</v>
      </c>
      <c r="T55" s="76">
        <v>0.1</v>
      </c>
      <c r="U55" s="76">
        <v>0.1</v>
      </c>
      <c r="V55" s="76">
        <v>0.1</v>
      </c>
      <c r="W55" s="76">
        <v>0.1</v>
      </c>
      <c r="X55" s="137">
        <v>0.08</v>
      </c>
      <c r="Y55" s="137">
        <v>0.08</v>
      </c>
      <c r="Z55" s="137">
        <v>0.08</v>
      </c>
      <c r="AA55" s="137">
        <v>0.08</v>
      </c>
      <c r="AB55" s="137">
        <v>0.08</v>
      </c>
      <c r="AC55" s="137">
        <v>0.08</v>
      </c>
      <c r="AD55" s="137">
        <v>0.08</v>
      </c>
      <c r="AE55" s="137"/>
      <c r="AF55" s="137"/>
      <c r="AG55" s="137"/>
      <c r="AH55" s="137"/>
      <c r="AI55" s="137"/>
      <c r="AJ55" s="18"/>
      <c r="AK55" s="18"/>
      <c r="AL55" s="18"/>
      <c r="AM55" s="18"/>
      <c r="AN55" s="18"/>
      <c r="AO55" s="18"/>
      <c r="AP55" s="18"/>
      <c r="AQ55" s="18"/>
      <c r="AR55" s="18"/>
      <c r="AS55" s="104"/>
      <c r="AT55" s="377">
        <f t="shared" si="10"/>
        <v>1.4600000000000002</v>
      </c>
      <c r="AU55" s="33">
        <f t="shared" si="11"/>
        <v>126144.00000000001</v>
      </c>
      <c r="AW55" s="31">
        <f t="shared" si="1"/>
        <v>1.4600000000000002</v>
      </c>
      <c r="AX55" s="18">
        <v>-86400</v>
      </c>
      <c r="AY55" s="33">
        <f t="shared" si="2"/>
        <v>-126144.00000000001</v>
      </c>
    </row>
    <row r="56" spans="1:51" x14ac:dyDescent="0.25">
      <c r="A56" s="29"/>
      <c r="B56" s="37"/>
      <c r="C56" s="18"/>
      <c r="D56" s="31"/>
      <c r="E56" s="18"/>
      <c r="F56" s="18"/>
      <c r="G56" s="33"/>
      <c r="H56" s="51"/>
      <c r="I56" s="51"/>
      <c r="J56" s="18"/>
      <c r="K56" s="36"/>
      <c r="N56" s="17"/>
      <c r="O56" s="76"/>
      <c r="P56" s="76"/>
      <c r="Q56" s="76"/>
      <c r="R56" s="76"/>
      <c r="S56" s="76"/>
      <c r="T56" s="76"/>
      <c r="U56" s="76"/>
      <c r="V56" s="76"/>
      <c r="W56" s="76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8"/>
      <c r="AK56" s="18"/>
      <c r="AL56" s="18"/>
      <c r="AM56" s="18"/>
      <c r="AN56" s="18"/>
      <c r="AO56" s="18"/>
      <c r="AP56" s="18"/>
      <c r="AQ56" s="18"/>
      <c r="AR56" s="18"/>
      <c r="AS56" s="104"/>
      <c r="AW56" s="31"/>
    </row>
    <row r="57" spans="1:51" x14ac:dyDescent="0.25">
      <c r="A57" s="29"/>
      <c r="B57" s="37"/>
      <c r="C57" s="66" t="s">
        <v>37</v>
      </c>
      <c r="D57" s="66">
        <v>0.28000000000000003</v>
      </c>
      <c r="E57" s="67">
        <v>80</v>
      </c>
      <c r="F57" s="68">
        <v>86400</v>
      </c>
      <c r="G57" s="69">
        <f>D57*E57*F57</f>
        <v>1935360.0000000002</v>
      </c>
      <c r="H57" s="34">
        <v>814464</v>
      </c>
      <c r="I57" s="34">
        <f t="shared" si="0"/>
        <v>1120896.0000000002</v>
      </c>
      <c r="J57" s="18"/>
      <c r="K57" s="36"/>
      <c r="N57" s="17"/>
      <c r="O57" s="76">
        <v>0.28000000000000003</v>
      </c>
      <c r="P57" s="76">
        <v>0</v>
      </c>
      <c r="Q57" s="76">
        <v>0.28000000000000003</v>
      </c>
      <c r="R57" s="76">
        <v>0.28000000000000003</v>
      </c>
      <c r="S57" s="76">
        <v>0.28000000000000003</v>
      </c>
      <c r="T57" s="76">
        <v>0.28000000000000003</v>
      </c>
      <c r="U57" s="76">
        <v>0.28000000000000003</v>
      </c>
      <c r="V57" s="76">
        <v>0.28000000000000003</v>
      </c>
      <c r="W57" s="76">
        <v>0</v>
      </c>
      <c r="X57" s="137">
        <v>0</v>
      </c>
      <c r="Y57" s="137">
        <v>0</v>
      </c>
      <c r="Z57" s="137">
        <v>0</v>
      </c>
      <c r="AA57" s="137">
        <v>0</v>
      </c>
      <c r="AB57" s="137">
        <v>0</v>
      </c>
      <c r="AC57" s="137">
        <v>0</v>
      </c>
      <c r="AD57" s="137">
        <v>0</v>
      </c>
      <c r="AE57" s="137"/>
      <c r="AF57" s="137"/>
      <c r="AG57" s="137"/>
      <c r="AH57" s="137"/>
      <c r="AI57" s="137"/>
      <c r="AJ57" s="18"/>
      <c r="AK57" s="18"/>
      <c r="AL57" s="18"/>
      <c r="AM57" s="18"/>
      <c r="AN57" s="18"/>
      <c r="AO57" s="18"/>
      <c r="AP57" s="18"/>
      <c r="AQ57" s="18"/>
      <c r="AR57" s="18"/>
      <c r="AS57" s="104"/>
      <c r="AW57" s="31">
        <f t="shared" si="1"/>
        <v>1.9600000000000002</v>
      </c>
      <c r="AX57" s="18">
        <v>86400</v>
      </c>
      <c r="AY57" s="33">
        <f t="shared" si="2"/>
        <v>169344.00000000003</v>
      </c>
    </row>
    <row r="58" spans="1:51" x14ac:dyDescent="0.25">
      <c r="A58" s="29"/>
      <c r="B58" s="37"/>
      <c r="C58" s="66" t="s">
        <v>38</v>
      </c>
      <c r="D58" s="66">
        <v>0.25</v>
      </c>
      <c r="E58" s="67">
        <v>47</v>
      </c>
      <c r="F58" s="68">
        <v>86400</v>
      </c>
      <c r="G58" s="69">
        <f t="shared" ref="G58:G92" si="12">D58*E58*F58</f>
        <v>1015200</v>
      </c>
      <c r="H58" s="34">
        <v>856800</v>
      </c>
      <c r="I58" s="34">
        <f t="shared" si="0"/>
        <v>158400</v>
      </c>
      <c r="J58" s="18"/>
      <c r="K58" s="36"/>
      <c r="N58" s="17"/>
      <c r="O58" s="76">
        <v>0.25</v>
      </c>
      <c r="P58" s="76">
        <v>0</v>
      </c>
      <c r="Q58" s="76">
        <v>0.25</v>
      </c>
      <c r="R58" s="76">
        <v>0.25</v>
      </c>
      <c r="S58" s="76">
        <v>0.25</v>
      </c>
      <c r="T58" s="76">
        <v>0.25</v>
      </c>
      <c r="U58" s="76">
        <v>0.25</v>
      </c>
      <c r="V58" s="76">
        <v>0.25</v>
      </c>
      <c r="W58" s="76">
        <v>0</v>
      </c>
      <c r="X58" s="137">
        <v>0</v>
      </c>
      <c r="Y58" s="137">
        <v>0</v>
      </c>
      <c r="Z58" s="137">
        <v>0</v>
      </c>
      <c r="AA58" s="137">
        <v>0</v>
      </c>
      <c r="AB58" s="137">
        <v>0</v>
      </c>
      <c r="AC58" s="137">
        <v>0</v>
      </c>
      <c r="AD58" s="137">
        <v>0</v>
      </c>
      <c r="AE58" s="137"/>
      <c r="AF58" s="137"/>
      <c r="AG58" s="137"/>
      <c r="AH58" s="137"/>
      <c r="AI58" s="137"/>
      <c r="AJ58" s="18"/>
      <c r="AK58" s="18"/>
      <c r="AL58" s="18"/>
      <c r="AM58" s="18"/>
      <c r="AN58" s="18"/>
      <c r="AO58" s="18"/>
      <c r="AP58" s="18"/>
      <c r="AQ58" s="18"/>
      <c r="AR58" s="18"/>
      <c r="AS58" s="104"/>
      <c r="AW58" s="31">
        <f t="shared" si="1"/>
        <v>1.75</v>
      </c>
      <c r="AX58" s="18">
        <v>86400</v>
      </c>
      <c r="AY58" s="33">
        <f t="shared" si="2"/>
        <v>151200</v>
      </c>
    </row>
    <row r="59" spans="1:51" x14ac:dyDescent="0.25">
      <c r="A59" s="29"/>
      <c r="B59" s="37"/>
      <c r="C59" s="66" t="s">
        <v>39</v>
      </c>
      <c r="D59" s="66">
        <v>0.41</v>
      </c>
      <c r="E59" s="67">
        <v>50</v>
      </c>
      <c r="F59" s="68">
        <v>86400</v>
      </c>
      <c r="G59" s="69">
        <f t="shared" si="12"/>
        <v>1771200</v>
      </c>
      <c r="H59" s="34">
        <v>1145375.9999999998</v>
      </c>
      <c r="I59" s="34">
        <f t="shared" si="0"/>
        <v>625824.00000000023</v>
      </c>
      <c r="J59" s="18"/>
      <c r="K59" s="36"/>
      <c r="N59" s="17"/>
      <c r="O59" s="76">
        <v>0.41</v>
      </c>
      <c r="P59" s="76">
        <v>0</v>
      </c>
      <c r="Q59" s="76">
        <v>0.41</v>
      </c>
      <c r="R59" s="76">
        <v>0.41</v>
      </c>
      <c r="S59" s="76">
        <v>0.41</v>
      </c>
      <c r="T59" s="76">
        <v>0.41</v>
      </c>
      <c r="U59" s="76">
        <v>0.41</v>
      </c>
      <c r="V59" s="76">
        <v>0.41</v>
      </c>
      <c r="W59" s="76">
        <v>0</v>
      </c>
      <c r="X59" s="137">
        <v>0</v>
      </c>
      <c r="Y59" s="137">
        <v>0</v>
      </c>
      <c r="Z59" s="137">
        <v>0</v>
      </c>
      <c r="AA59" s="137">
        <v>0</v>
      </c>
      <c r="AB59" s="137">
        <v>0</v>
      </c>
      <c r="AC59" s="137">
        <v>0</v>
      </c>
      <c r="AD59" s="137">
        <v>0</v>
      </c>
      <c r="AE59" s="137"/>
      <c r="AF59" s="137"/>
      <c r="AG59" s="137"/>
      <c r="AH59" s="137"/>
      <c r="AI59" s="137"/>
      <c r="AJ59" s="18"/>
      <c r="AK59" s="18"/>
      <c r="AL59" s="18"/>
      <c r="AM59" s="18"/>
      <c r="AN59" s="18"/>
      <c r="AO59" s="18"/>
      <c r="AP59" s="18"/>
      <c r="AQ59" s="18"/>
      <c r="AR59" s="18"/>
      <c r="AS59" s="104"/>
      <c r="AW59" s="31">
        <f t="shared" si="1"/>
        <v>2.87</v>
      </c>
      <c r="AX59" s="18">
        <v>86400</v>
      </c>
      <c r="AY59" s="33">
        <f t="shared" si="2"/>
        <v>247968</v>
      </c>
    </row>
    <row r="60" spans="1:51" x14ac:dyDescent="0.25">
      <c r="A60" s="29"/>
      <c r="B60" s="37"/>
      <c r="C60" s="66" t="s">
        <v>40</v>
      </c>
      <c r="D60" s="66">
        <v>0.32</v>
      </c>
      <c r="E60" s="67">
        <v>89</v>
      </c>
      <c r="F60" s="68">
        <v>86400</v>
      </c>
      <c r="G60" s="69">
        <f t="shared" si="12"/>
        <v>2460672</v>
      </c>
      <c r="H60" s="34">
        <v>893952</v>
      </c>
      <c r="I60" s="34">
        <f t="shared" si="0"/>
        <v>1566720</v>
      </c>
      <c r="J60" s="18"/>
      <c r="K60" s="36"/>
      <c r="N60" s="17"/>
      <c r="O60" s="76">
        <v>0</v>
      </c>
      <c r="P60" s="76">
        <v>0</v>
      </c>
      <c r="Q60" s="76">
        <v>0.32</v>
      </c>
      <c r="R60" s="76">
        <v>0.32</v>
      </c>
      <c r="S60" s="76">
        <v>0.32</v>
      </c>
      <c r="T60" s="76">
        <v>0.32</v>
      </c>
      <c r="U60" s="76">
        <v>0.32</v>
      </c>
      <c r="V60" s="76">
        <v>0.32</v>
      </c>
      <c r="W60" s="76">
        <v>0</v>
      </c>
      <c r="X60" s="137">
        <v>0</v>
      </c>
      <c r="Y60" s="137">
        <v>0</v>
      </c>
      <c r="Z60" s="137">
        <v>0</v>
      </c>
      <c r="AA60" s="137">
        <v>0</v>
      </c>
      <c r="AB60" s="137">
        <v>0</v>
      </c>
      <c r="AC60" s="137">
        <v>0</v>
      </c>
      <c r="AD60" s="137">
        <v>0</v>
      </c>
      <c r="AE60" s="137"/>
      <c r="AF60" s="137"/>
      <c r="AG60" s="137"/>
      <c r="AH60" s="137"/>
      <c r="AI60" s="137"/>
      <c r="AJ60" s="18"/>
      <c r="AK60" s="18"/>
      <c r="AL60" s="18"/>
      <c r="AM60" s="18"/>
      <c r="AN60" s="18"/>
      <c r="AO60" s="18"/>
      <c r="AP60" s="18"/>
      <c r="AQ60" s="18"/>
      <c r="AR60" s="18"/>
      <c r="AS60" s="104"/>
      <c r="AW60" s="31">
        <f t="shared" si="1"/>
        <v>1.9200000000000002</v>
      </c>
      <c r="AX60" s="18">
        <v>86400</v>
      </c>
      <c r="AY60" s="33">
        <f t="shared" si="2"/>
        <v>165888</v>
      </c>
    </row>
    <row r="61" spans="1:51" x14ac:dyDescent="0.25">
      <c r="A61" s="29"/>
      <c r="B61" s="37"/>
      <c r="C61" s="66" t="s">
        <v>41</v>
      </c>
      <c r="D61" s="66">
        <v>0.35</v>
      </c>
      <c r="E61" s="67">
        <v>51</v>
      </c>
      <c r="F61" s="68">
        <v>86400</v>
      </c>
      <c r="G61" s="69">
        <f t="shared" si="12"/>
        <v>1542239.9999999998</v>
      </c>
      <c r="H61" s="34">
        <v>887039.99999999988</v>
      </c>
      <c r="I61" s="34">
        <f t="shared" si="0"/>
        <v>655199.99999999988</v>
      </c>
      <c r="J61" s="18"/>
      <c r="K61" s="36"/>
      <c r="N61" s="17"/>
      <c r="O61" s="76">
        <v>0.35</v>
      </c>
      <c r="P61" s="76">
        <v>0</v>
      </c>
      <c r="Q61" s="76">
        <v>0.35</v>
      </c>
      <c r="R61" s="76">
        <v>0.35</v>
      </c>
      <c r="S61" s="76">
        <v>0.35</v>
      </c>
      <c r="T61" s="76">
        <v>0.35</v>
      </c>
      <c r="U61" s="76">
        <v>0.35</v>
      </c>
      <c r="V61" s="76">
        <v>0.35</v>
      </c>
      <c r="W61" s="76">
        <v>0</v>
      </c>
      <c r="X61" s="137">
        <v>0</v>
      </c>
      <c r="Y61" s="137">
        <v>0</v>
      </c>
      <c r="Z61" s="137">
        <v>0</v>
      </c>
      <c r="AA61" s="137">
        <v>0</v>
      </c>
      <c r="AB61" s="137">
        <v>0</v>
      </c>
      <c r="AC61" s="137">
        <v>0</v>
      </c>
      <c r="AD61" s="137">
        <v>0</v>
      </c>
      <c r="AE61" s="137"/>
      <c r="AF61" s="137"/>
      <c r="AG61" s="137"/>
      <c r="AH61" s="137"/>
      <c r="AI61" s="137"/>
      <c r="AJ61" s="18"/>
      <c r="AK61" s="18"/>
      <c r="AL61" s="18"/>
      <c r="AM61" s="18"/>
      <c r="AN61" s="18"/>
      <c r="AO61" s="18"/>
      <c r="AP61" s="18"/>
      <c r="AQ61" s="18"/>
      <c r="AR61" s="18"/>
      <c r="AS61" s="104"/>
      <c r="AW61" s="31">
        <f t="shared" si="1"/>
        <v>2.4500000000000002</v>
      </c>
      <c r="AX61" s="18">
        <v>86400</v>
      </c>
      <c r="AY61" s="33">
        <f t="shared" si="2"/>
        <v>211680.00000000003</v>
      </c>
    </row>
    <row r="62" spans="1:51" x14ac:dyDescent="0.25">
      <c r="A62" s="29"/>
      <c r="B62" s="37"/>
      <c r="C62" s="66" t="s">
        <v>42</v>
      </c>
      <c r="D62" s="66">
        <v>0.3</v>
      </c>
      <c r="E62" s="67">
        <v>5</v>
      </c>
      <c r="F62" s="68">
        <v>86400</v>
      </c>
      <c r="G62" s="69">
        <f t="shared" si="12"/>
        <v>129600</v>
      </c>
      <c r="H62" s="34">
        <v>820800</v>
      </c>
      <c r="I62" s="34">
        <f t="shared" si="0"/>
        <v>-691200</v>
      </c>
      <c r="J62" s="35"/>
      <c r="K62" s="36"/>
      <c r="N62" s="17"/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137">
        <v>0</v>
      </c>
      <c r="Y62" s="137">
        <v>0</v>
      </c>
      <c r="Z62" s="137">
        <v>0</v>
      </c>
      <c r="AA62" s="137">
        <v>0</v>
      </c>
      <c r="AB62" s="137">
        <v>0</v>
      </c>
      <c r="AC62" s="137">
        <v>0</v>
      </c>
      <c r="AD62" s="137">
        <v>0</v>
      </c>
      <c r="AE62" s="137"/>
      <c r="AF62" s="137"/>
      <c r="AG62" s="137"/>
      <c r="AH62" s="137"/>
      <c r="AI62" s="137"/>
      <c r="AJ62" s="18"/>
      <c r="AK62" s="18"/>
      <c r="AL62" s="18"/>
      <c r="AM62" s="18"/>
      <c r="AN62" s="18"/>
      <c r="AO62" s="18"/>
      <c r="AP62" s="18"/>
      <c r="AQ62" s="18"/>
      <c r="AR62" s="18"/>
      <c r="AS62" s="104"/>
      <c r="AW62" s="31">
        <f t="shared" si="1"/>
        <v>0</v>
      </c>
      <c r="AX62" s="18">
        <v>86400</v>
      </c>
      <c r="AY62" s="33">
        <f t="shared" si="2"/>
        <v>0</v>
      </c>
    </row>
    <row r="63" spans="1:51" x14ac:dyDescent="0.25">
      <c r="A63" s="29"/>
      <c r="B63" s="37"/>
      <c r="C63" s="66" t="s">
        <v>43</v>
      </c>
      <c r="D63" s="66">
        <v>0.25</v>
      </c>
      <c r="E63" s="67">
        <v>64</v>
      </c>
      <c r="F63" s="68">
        <v>86400</v>
      </c>
      <c r="G63" s="69">
        <f t="shared" si="12"/>
        <v>1382400</v>
      </c>
      <c r="H63" s="34">
        <v>403200</v>
      </c>
      <c r="I63" s="34">
        <f t="shared" si="0"/>
        <v>979200</v>
      </c>
      <c r="J63" s="18"/>
      <c r="K63" s="36"/>
      <c r="N63" s="17"/>
      <c r="O63" s="76">
        <v>0.25</v>
      </c>
      <c r="P63" s="76">
        <v>0</v>
      </c>
      <c r="Q63" s="76">
        <v>0.25</v>
      </c>
      <c r="R63" s="76">
        <v>0.25</v>
      </c>
      <c r="S63" s="76">
        <v>0.25</v>
      </c>
      <c r="T63" s="76">
        <v>0.25</v>
      </c>
      <c r="U63" s="76">
        <v>0.25</v>
      </c>
      <c r="V63" s="76">
        <v>0.25</v>
      </c>
      <c r="W63" s="76">
        <v>0</v>
      </c>
      <c r="X63" s="137">
        <v>0</v>
      </c>
      <c r="Y63" s="137">
        <v>0</v>
      </c>
      <c r="Z63" s="137">
        <v>0</v>
      </c>
      <c r="AA63" s="137">
        <v>0</v>
      </c>
      <c r="AB63" s="137">
        <v>0</v>
      </c>
      <c r="AC63" s="137">
        <v>0</v>
      </c>
      <c r="AD63" s="137">
        <v>0</v>
      </c>
      <c r="AE63" s="137"/>
      <c r="AF63" s="137"/>
      <c r="AG63" s="137"/>
      <c r="AH63" s="137"/>
      <c r="AI63" s="137"/>
      <c r="AJ63" s="18"/>
      <c r="AK63" s="18"/>
      <c r="AL63" s="18"/>
      <c r="AM63" s="18"/>
      <c r="AN63" s="18"/>
      <c r="AO63" s="18"/>
      <c r="AP63" s="18"/>
      <c r="AQ63" s="18"/>
      <c r="AR63" s="18"/>
      <c r="AS63" s="104"/>
      <c r="AW63" s="31">
        <f t="shared" si="1"/>
        <v>1.75</v>
      </c>
      <c r="AX63" s="18">
        <v>86400</v>
      </c>
      <c r="AY63" s="33">
        <f t="shared" si="2"/>
        <v>151200</v>
      </c>
    </row>
    <row r="64" spans="1:51" x14ac:dyDescent="0.25">
      <c r="A64" s="29"/>
      <c r="B64" s="37"/>
      <c r="C64" s="66" t="s">
        <v>44</v>
      </c>
      <c r="D64" s="66">
        <v>0.43</v>
      </c>
      <c r="E64" s="67">
        <v>86</v>
      </c>
      <c r="F64" s="68">
        <v>86400</v>
      </c>
      <c r="G64" s="69">
        <f t="shared" si="12"/>
        <v>3195071.9999999995</v>
      </c>
      <c r="H64" s="34">
        <v>1287936</v>
      </c>
      <c r="I64" s="34">
        <f t="shared" si="0"/>
        <v>1907135.9999999995</v>
      </c>
      <c r="J64" s="18"/>
      <c r="K64" s="36"/>
      <c r="N64" s="17"/>
      <c r="O64" s="76">
        <v>0</v>
      </c>
      <c r="P64" s="76">
        <v>0</v>
      </c>
      <c r="Q64" s="76">
        <v>0.43</v>
      </c>
      <c r="R64" s="76">
        <v>0.43</v>
      </c>
      <c r="S64" s="76">
        <v>0.43</v>
      </c>
      <c r="T64" s="76">
        <v>0</v>
      </c>
      <c r="U64" s="76">
        <v>0</v>
      </c>
      <c r="V64" s="76">
        <v>0</v>
      </c>
      <c r="W64" s="76">
        <v>0</v>
      </c>
      <c r="X64" s="137">
        <v>0</v>
      </c>
      <c r="Y64" s="137">
        <v>0</v>
      </c>
      <c r="Z64" s="137">
        <v>0</v>
      </c>
      <c r="AA64" s="137">
        <v>0</v>
      </c>
      <c r="AB64" s="137">
        <v>0</v>
      </c>
      <c r="AC64" s="137">
        <v>0</v>
      </c>
      <c r="AD64" s="137">
        <v>0</v>
      </c>
      <c r="AE64" s="137"/>
      <c r="AF64" s="137"/>
      <c r="AG64" s="137"/>
      <c r="AH64" s="137"/>
      <c r="AI64" s="137"/>
      <c r="AJ64" s="18"/>
      <c r="AK64" s="18"/>
      <c r="AL64" s="18"/>
      <c r="AM64" s="18"/>
      <c r="AN64" s="18"/>
      <c r="AO64" s="18"/>
      <c r="AP64" s="18"/>
      <c r="AQ64" s="18"/>
      <c r="AR64" s="18"/>
      <c r="AS64" s="104"/>
      <c r="AW64" s="31">
        <f t="shared" si="1"/>
        <v>1.29</v>
      </c>
      <c r="AX64" s="18">
        <v>86400</v>
      </c>
      <c r="AY64" s="33">
        <f t="shared" si="2"/>
        <v>111456</v>
      </c>
    </row>
    <row r="65" spans="1:51" x14ac:dyDescent="0.25">
      <c r="A65" s="29"/>
      <c r="B65" s="37"/>
      <c r="C65" s="66" t="s">
        <v>45</v>
      </c>
      <c r="D65" s="66">
        <v>0.3</v>
      </c>
      <c r="E65" s="67">
        <v>31</v>
      </c>
      <c r="F65" s="68">
        <v>86400</v>
      </c>
      <c r="G65" s="69">
        <f t="shared" si="12"/>
        <v>803519.99999999988</v>
      </c>
      <c r="H65" s="34">
        <v>518400</v>
      </c>
      <c r="I65" s="34">
        <f t="shared" si="0"/>
        <v>285119.99999999988</v>
      </c>
      <c r="J65" s="18"/>
      <c r="K65" s="36"/>
      <c r="N65" s="17"/>
      <c r="O65" s="76">
        <v>0.3</v>
      </c>
      <c r="P65" s="76">
        <v>0</v>
      </c>
      <c r="Q65" s="76">
        <v>0.3</v>
      </c>
      <c r="R65" s="76">
        <v>0.3</v>
      </c>
      <c r="S65" s="76">
        <v>0.3</v>
      </c>
      <c r="T65" s="76">
        <v>0.3</v>
      </c>
      <c r="U65" s="76">
        <v>0</v>
      </c>
      <c r="V65" s="76">
        <v>0</v>
      </c>
      <c r="W65" s="76">
        <v>0</v>
      </c>
      <c r="X65" s="137">
        <v>0</v>
      </c>
      <c r="Y65" s="137">
        <v>0</v>
      </c>
      <c r="Z65" s="137">
        <v>0</v>
      </c>
      <c r="AA65" s="137">
        <v>0</v>
      </c>
      <c r="AB65" s="137">
        <v>0</v>
      </c>
      <c r="AC65" s="137">
        <v>0</v>
      </c>
      <c r="AD65" s="137">
        <v>0</v>
      </c>
      <c r="AE65" s="137"/>
      <c r="AF65" s="137"/>
      <c r="AG65" s="137"/>
      <c r="AH65" s="137"/>
      <c r="AI65" s="137"/>
      <c r="AJ65" s="18"/>
      <c r="AK65" s="18"/>
      <c r="AL65" s="18"/>
      <c r="AM65" s="18"/>
      <c r="AN65" s="18"/>
      <c r="AO65" s="18"/>
      <c r="AP65" s="18"/>
      <c r="AQ65" s="18"/>
      <c r="AR65" s="18"/>
      <c r="AS65" s="104"/>
      <c r="AW65" s="31">
        <f t="shared" si="1"/>
        <v>1.5</v>
      </c>
      <c r="AX65" s="18">
        <v>86400</v>
      </c>
      <c r="AY65" s="33">
        <f t="shared" si="2"/>
        <v>129600</v>
      </c>
    </row>
    <row r="66" spans="1:51" x14ac:dyDescent="0.25">
      <c r="A66" s="29"/>
      <c r="B66" s="37"/>
      <c r="C66" s="66" t="s">
        <v>46</v>
      </c>
      <c r="D66" s="66">
        <v>0.25</v>
      </c>
      <c r="E66" s="67">
        <v>23</v>
      </c>
      <c r="F66" s="68">
        <v>86400</v>
      </c>
      <c r="G66" s="69">
        <f t="shared" si="12"/>
        <v>496800</v>
      </c>
      <c r="H66" s="34">
        <v>468000</v>
      </c>
      <c r="I66" s="34">
        <f t="shared" si="0"/>
        <v>28800</v>
      </c>
      <c r="J66" s="18"/>
      <c r="K66" s="36"/>
      <c r="N66" s="17"/>
      <c r="O66" s="76">
        <v>0</v>
      </c>
      <c r="P66" s="76">
        <v>0</v>
      </c>
      <c r="Q66" s="76">
        <v>0.25</v>
      </c>
      <c r="R66" s="76">
        <v>0.25</v>
      </c>
      <c r="S66" s="76">
        <v>0.25</v>
      </c>
      <c r="T66" s="76">
        <v>0.25</v>
      </c>
      <c r="U66" s="76">
        <v>0</v>
      </c>
      <c r="V66" s="76">
        <v>0</v>
      </c>
      <c r="W66" s="76">
        <v>0</v>
      </c>
      <c r="X66" s="137">
        <v>0</v>
      </c>
      <c r="Y66" s="137">
        <v>0</v>
      </c>
      <c r="Z66" s="137">
        <v>0</v>
      </c>
      <c r="AA66" s="137">
        <v>0</v>
      </c>
      <c r="AB66" s="137">
        <v>0</v>
      </c>
      <c r="AC66" s="137">
        <v>0</v>
      </c>
      <c r="AD66" s="137">
        <v>0</v>
      </c>
      <c r="AE66" s="137"/>
      <c r="AF66" s="137"/>
      <c r="AG66" s="137"/>
      <c r="AH66" s="137"/>
      <c r="AI66" s="137"/>
      <c r="AJ66" s="18"/>
      <c r="AK66" s="18"/>
      <c r="AL66" s="18"/>
      <c r="AM66" s="18"/>
      <c r="AN66" s="18"/>
      <c r="AO66" s="18"/>
      <c r="AP66" s="18"/>
      <c r="AQ66" s="18"/>
      <c r="AR66" s="18"/>
      <c r="AS66" s="104"/>
      <c r="AW66" s="31">
        <f t="shared" si="1"/>
        <v>1</v>
      </c>
      <c r="AX66" s="18">
        <v>86400</v>
      </c>
      <c r="AY66" s="33">
        <f t="shared" si="2"/>
        <v>86400</v>
      </c>
    </row>
    <row r="67" spans="1:51" x14ac:dyDescent="0.25">
      <c r="A67" s="29"/>
      <c r="B67" s="37"/>
      <c r="C67" s="66" t="s">
        <v>47</v>
      </c>
      <c r="D67" s="66">
        <v>0.2</v>
      </c>
      <c r="E67" s="67">
        <v>67</v>
      </c>
      <c r="F67" s="68">
        <v>86400</v>
      </c>
      <c r="G67" s="69">
        <f t="shared" si="12"/>
        <v>1157760</v>
      </c>
      <c r="H67" s="34">
        <v>558720.00000000012</v>
      </c>
      <c r="I67" s="34">
        <f t="shared" si="0"/>
        <v>599039.99999999988</v>
      </c>
      <c r="J67" s="18"/>
      <c r="K67" s="36"/>
      <c r="N67" s="17"/>
      <c r="O67" s="76">
        <v>0.2</v>
      </c>
      <c r="P67" s="76">
        <v>0</v>
      </c>
      <c r="Q67" s="76">
        <v>0.2</v>
      </c>
      <c r="R67" s="76">
        <v>0.2</v>
      </c>
      <c r="S67" s="76">
        <v>0.2</v>
      </c>
      <c r="T67" s="76">
        <v>0.2</v>
      </c>
      <c r="U67" s="76">
        <v>0</v>
      </c>
      <c r="V67" s="76">
        <v>0</v>
      </c>
      <c r="W67" s="76">
        <v>0</v>
      </c>
      <c r="X67" s="137">
        <v>0</v>
      </c>
      <c r="Y67" s="137">
        <v>0</v>
      </c>
      <c r="Z67" s="137">
        <v>0</v>
      </c>
      <c r="AA67" s="137">
        <v>0</v>
      </c>
      <c r="AB67" s="137">
        <v>0</v>
      </c>
      <c r="AC67" s="137">
        <v>0</v>
      </c>
      <c r="AD67" s="137">
        <v>0</v>
      </c>
      <c r="AE67" s="137"/>
      <c r="AF67" s="137"/>
      <c r="AG67" s="137"/>
      <c r="AH67" s="137"/>
      <c r="AI67" s="137"/>
      <c r="AJ67" s="18"/>
      <c r="AK67" s="18"/>
      <c r="AL67" s="18"/>
      <c r="AM67" s="18"/>
      <c r="AN67" s="18"/>
      <c r="AO67" s="18"/>
      <c r="AP67" s="18"/>
      <c r="AQ67" s="18"/>
      <c r="AR67" s="18"/>
      <c r="AS67" s="104"/>
      <c r="AW67" s="31">
        <f t="shared" si="1"/>
        <v>1</v>
      </c>
      <c r="AX67" s="18">
        <v>86400</v>
      </c>
      <c r="AY67" s="33">
        <f t="shared" si="2"/>
        <v>86400</v>
      </c>
    </row>
    <row r="68" spans="1:51" x14ac:dyDescent="0.25">
      <c r="A68" s="29"/>
      <c r="B68" s="37"/>
      <c r="C68" s="66" t="s">
        <v>48</v>
      </c>
      <c r="D68" s="66">
        <v>0.41</v>
      </c>
      <c r="E68" s="67">
        <v>88</v>
      </c>
      <c r="F68" s="68">
        <v>86400</v>
      </c>
      <c r="G68" s="69">
        <f t="shared" si="12"/>
        <v>3117312</v>
      </c>
      <c r="H68" s="34">
        <v>732096</v>
      </c>
      <c r="I68" s="34">
        <f t="shared" si="0"/>
        <v>2385216</v>
      </c>
      <c r="J68" s="18"/>
      <c r="K68" s="36"/>
      <c r="N68" s="17"/>
      <c r="O68" s="76">
        <v>0.41</v>
      </c>
      <c r="P68" s="76">
        <v>0</v>
      </c>
      <c r="Q68" s="76">
        <v>0.41</v>
      </c>
      <c r="R68" s="76">
        <v>0.41</v>
      </c>
      <c r="S68" s="76">
        <v>0.41</v>
      </c>
      <c r="T68" s="76">
        <v>0.41</v>
      </c>
      <c r="U68" s="76">
        <v>0.41</v>
      </c>
      <c r="V68" s="76">
        <v>0.41</v>
      </c>
      <c r="W68" s="76">
        <v>0</v>
      </c>
      <c r="X68" s="137">
        <v>0</v>
      </c>
      <c r="Y68" s="137">
        <v>0</v>
      </c>
      <c r="Z68" s="137">
        <v>0</v>
      </c>
      <c r="AA68" s="137">
        <v>0</v>
      </c>
      <c r="AB68" s="137">
        <v>0</v>
      </c>
      <c r="AC68" s="137">
        <v>0</v>
      </c>
      <c r="AD68" s="137">
        <v>0</v>
      </c>
      <c r="AE68" s="137"/>
      <c r="AF68" s="137"/>
      <c r="AG68" s="137"/>
      <c r="AH68" s="137"/>
      <c r="AI68" s="137"/>
      <c r="AJ68" s="18"/>
      <c r="AK68" s="18"/>
      <c r="AL68" s="18"/>
      <c r="AM68" s="18"/>
      <c r="AN68" s="18"/>
      <c r="AO68" s="18"/>
      <c r="AP68" s="18"/>
      <c r="AQ68" s="18"/>
      <c r="AR68" s="18"/>
      <c r="AS68" s="104"/>
      <c r="AW68" s="31">
        <f t="shared" si="1"/>
        <v>2.87</v>
      </c>
      <c r="AX68" s="18">
        <v>86400</v>
      </c>
      <c r="AY68" s="33">
        <f t="shared" si="2"/>
        <v>247968</v>
      </c>
    </row>
    <row r="69" spans="1:51" x14ac:dyDescent="0.25">
      <c r="A69" s="29"/>
      <c r="B69" s="37"/>
      <c r="C69" s="66" t="s">
        <v>49</v>
      </c>
      <c r="D69" s="66">
        <v>0.15</v>
      </c>
      <c r="E69" s="67">
        <v>58</v>
      </c>
      <c r="F69" s="68">
        <v>86400</v>
      </c>
      <c r="G69" s="69">
        <f t="shared" si="12"/>
        <v>751679.99999999988</v>
      </c>
      <c r="H69" s="34">
        <v>371520</v>
      </c>
      <c r="I69" s="34">
        <f t="shared" si="0"/>
        <v>380159.99999999988</v>
      </c>
      <c r="J69" s="18"/>
      <c r="K69" s="36"/>
      <c r="N69" s="17"/>
      <c r="O69" s="76">
        <v>0.15</v>
      </c>
      <c r="P69" s="76">
        <v>0</v>
      </c>
      <c r="Q69" s="76">
        <v>0.15</v>
      </c>
      <c r="R69" s="76">
        <v>0.15</v>
      </c>
      <c r="S69" s="76">
        <v>0.15</v>
      </c>
      <c r="T69" s="76">
        <v>0</v>
      </c>
      <c r="U69" s="76">
        <v>0</v>
      </c>
      <c r="V69" s="76">
        <v>0</v>
      </c>
      <c r="W69" s="76">
        <v>0</v>
      </c>
      <c r="X69" s="137">
        <v>0</v>
      </c>
      <c r="Y69" s="137">
        <v>0</v>
      </c>
      <c r="Z69" s="137">
        <v>0</v>
      </c>
      <c r="AA69" s="137">
        <v>0</v>
      </c>
      <c r="AB69" s="137">
        <v>0</v>
      </c>
      <c r="AC69" s="137">
        <v>0</v>
      </c>
      <c r="AD69" s="137">
        <v>0</v>
      </c>
      <c r="AE69" s="137"/>
      <c r="AF69" s="137"/>
      <c r="AG69" s="137"/>
      <c r="AH69" s="137"/>
      <c r="AI69" s="137"/>
      <c r="AJ69" s="18"/>
      <c r="AK69" s="18"/>
      <c r="AL69" s="18"/>
      <c r="AM69" s="18"/>
      <c r="AN69" s="18"/>
      <c r="AO69" s="18"/>
      <c r="AP69" s="18"/>
      <c r="AQ69" s="18"/>
      <c r="AR69" s="18"/>
      <c r="AS69" s="104"/>
      <c r="AW69" s="31">
        <f t="shared" ref="AW69:AW132" si="13">SUM(O69:AR69)</f>
        <v>0.6</v>
      </c>
      <c r="AX69" s="18">
        <v>86400</v>
      </c>
      <c r="AY69" s="33">
        <f t="shared" ref="AY69:AY132" si="14">AW69*AX69</f>
        <v>51840</v>
      </c>
    </row>
    <row r="70" spans="1:51" x14ac:dyDescent="0.25">
      <c r="A70" s="29"/>
      <c r="B70" s="37"/>
      <c r="C70" s="66" t="s">
        <v>50</v>
      </c>
      <c r="D70" s="66">
        <v>0.25</v>
      </c>
      <c r="E70" s="67">
        <v>58</v>
      </c>
      <c r="F70" s="68">
        <v>86400</v>
      </c>
      <c r="G70" s="69">
        <f t="shared" si="12"/>
        <v>1252800</v>
      </c>
      <c r="H70" s="34">
        <v>619200</v>
      </c>
      <c r="I70" s="34">
        <f t="shared" si="0"/>
        <v>633600</v>
      </c>
      <c r="J70" s="18"/>
      <c r="K70" s="36"/>
      <c r="N70" s="17"/>
      <c r="O70" s="76">
        <v>0</v>
      </c>
      <c r="P70" s="76">
        <v>0</v>
      </c>
      <c r="Q70" s="76">
        <v>0.25</v>
      </c>
      <c r="R70" s="76">
        <v>0.25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137">
        <v>0</v>
      </c>
      <c r="Y70" s="137">
        <v>0</v>
      </c>
      <c r="Z70" s="137">
        <v>0</v>
      </c>
      <c r="AA70" s="137">
        <v>0</v>
      </c>
      <c r="AB70" s="137">
        <v>0</v>
      </c>
      <c r="AC70" s="137">
        <v>0</v>
      </c>
      <c r="AD70" s="137">
        <v>0</v>
      </c>
      <c r="AE70" s="137"/>
      <c r="AF70" s="137"/>
      <c r="AG70" s="137"/>
      <c r="AH70" s="137"/>
      <c r="AI70" s="137"/>
      <c r="AJ70" s="18"/>
      <c r="AK70" s="18"/>
      <c r="AL70" s="18"/>
      <c r="AM70" s="18"/>
      <c r="AN70" s="18"/>
      <c r="AO70" s="18"/>
      <c r="AP70" s="18"/>
      <c r="AQ70" s="18"/>
      <c r="AR70" s="18"/>
      <c r="AS70" s="104"/>
      <c r="AW70" s="31">
        <f t="shared" si="13"/>
        <v>0.5</v>
      </c>
      <c r="AX70" s="18">
        <v>86400</v>
      </c>
      <c r="AY70" s="33">
        <f t="shared" si="14"/>
        <v>43200</v>
      </c>
    </row>
    <row r="71" spans="1:51" x14ac:dyDescent="0.25">
      <c r="A71" s="29"/>
      <c r="B71" s="37"/>
      <c r="C71" s="66" t="s">
        <v>51</v>
      </c>
      <c r="D71" s="66">
        <v>0.15</v>
      </c>
      <c r="E71" s="67">
        <v>15</v>
      </c>
      <c r="F71" s="68">
        <v>86400</v>
      </c>
      <c r="G71" s="69">
        <f t="shared" si="12"/>
        <v>194400</v>
      </c>
      <c r="H71" s="34">
        <v>388800</v>
      </c>
      <c r="I71" s="34">
        <f t="shared" si="0"/>
        <v>-194400</v>
      </c>
      <c r="J71" s="35"/>
      <c r="K71" s="36"/>
      <c r="N71" s="17"/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37">
        <v>0</v>
      </c>
      <c r="Y71" s="137">
        <v>0</v>
      </c>
      <c r="Z71" s="137">
        <v>0</v>
      </c>
      <c r="AA71" s="137">
        <v>0</v>
      </c>
      <c r="AB71" s="137">
        <v>0</v>
      </c>
      <c r="AC71" s="137">
        <v>0</v>
      </c>
      <c r="AD71" s="137">
        <v>0</v>
      </c>
      <c r="AE71" s="137"/>
      <c r="AF71" s="137"/>
      <c r="AG71" s="137"/>
      <c r="AH71" s="137"/>
      <c r="AI71" s="137"/>
      <c r="AJ71" s="18"/>
      <c r="AK71" s="18"/>
      <c r="AL71" s="18"/>
      <c r="AM71" s="18"/>
      <c r="AN71" s="18"/>
      <c r="AO71" s="18"/>
      <c r="AP71" s="18"/>
      <c r="AQ71" s="18"/>
      <c r="AR71" s="18"/>
      <c r="AS71" s="104"/>
      <c r="AW71" s="31">
        <f t="shared" si="13"/>
        <v>0</v>
      </c>
      <c r="AX71" s="18">
        <v>86400</v>
      </c>
      <c r="AY71" s="33">
        <f t="shared" si="14"/>
        <v>0</v>
      </c>
    </row>
    <row r="72" spans="1:51" x14ac:dyDescent="0.25">
      <c r="A72" s="29"/>
      <c r="B72" s="37"/>
      <c r="C72" s="66" t="s">
        <v>52</v>
      </c>
      <c r="D72" s="66">
        <v>0.25</v>
      </c>
      <c r="E72" s="67">
        <v>64</v>
      </c>
      <c r="F72" s="68">
        <v>86400</v>
      </c>
      <c r="G72" s="69">
        <f t="shared" si="12"/>
        <v>1382400</v>
      </c>
      <c r="H72" s="34">
        <v>345600</v>
      </c>
      <c r="I72" s="34">
        <f t="shared" si="0"/>
        <v>1036800</v>
      </c>
      <c r="J72" s="18"/>
      <c r="K72" s="36"/>
      <c r="N72" s="17"/>
      <c r="O72" s="76">
        <v>0.25</v>
      </c>
      <c r="P72" s="76">
        <v>0</v>
      </c>
      <c r="Q72" s="76">
        <v>0.25</v>
      </c>
      <c r="R72" s="76">
        <v>0.25</v>
      </c>
      <c r="S72" s="76">
        <v>0.25</v>
      </c>
      <c r="T72" s="76">
        <v>0.25</v>
      </c>
      <c r="U72" s="76">
        <v>0</v>
      </c>
      <c r="V72" s="76">
        <v>0</v>
      </c>
      <c r="W72" s="76">
        <v>0</v>
      </c>
      <c r="X72" s="137">
        <v>0</v>
      </c>
      <c r="Y72" s="137">
        <v>0</v>
      </c>
      <c r="Z72" s="137">
        <v>0</v>
      </c>
      <c r="AA72" s="137">
        <v>0</v>
      </c>
      <c r="AB72" s="137">
        <v>0</v>
      </c>
      <c r="AC72" s="137">
        <v>0</v>
      </c>
      <c r="AD72" s="137">
        <v>0</v>
      </c>
      <c r="AE72" s="137"/>
      <c r="AF72" s="137"/>
      <c r="AG72" s="137"/>
      <c r="AH72" s="137"/>
      <c r="AI72" s="137"/>
      <c r="AJ72" s="18"/>
      <c r="AK72" s="18"/>
      <c r="AL72" s="18"/>
      <c r="AM72" s="18"/>
      <c r="AN72" s="18"/>
      <c r="AO72" s="18"/>
      <c r="AP72" s="18"/>
      <c r="AQ72" s="18"/>
      <c r="AR72" s="18"/>
      <c r="AS72" s="104"/>
      <c r="AW72" s="31">
        <f t="shared" si="13"/>
        <v>1.25</v>
      </c>
      <c r="AX72" s="18">
        <v>86400</v>
      </c>
      <c r="AY72" s="33">
        <f t="shared" si="14"/>
        <v>108000</v>
      </c>
    </row>
    <row r="73" spans="1:51" x14ac:dyDescent="0.25">
      <c r="A73" s="29"/>
      <c r="B73" s="37"/>
      <c r="C73" s="66" t="s">
        <v>53</v>
      </c>
      <c r="D73" s="66">
        <v>0.25</v>
      </c>
      <c r="E73" s="67">
        <v>86</v>
      </c>
      <c r="F73" s="68">
        <v>86400</v>
      </c>
      <c r="G73" s="69">
        <f t="shared" si="12"/>
        <v>1857600</v>
      </c>
      <c r="H73" s="34">
        <v>475200</v>
      </c>
      <c r="I73" s="34">
        <f t="shared" si="0"/>
        <v>1382400</v>
      </c>
      <c r="J73" s="18"/>
      <c r="K73" s="36"/>
      <c r="N73" s="17"/>
      <c r="O73" s="207">
        <v>0.25</v>
      </c>
      <c r="P73" s="76">
        <v>0</v>
      </c>
      <c r="Q73" s="76">
        <v>0.25</v>
      </c>
      <c r="R73" s="76">
        <v>0.25</v>
      </c>
      <c r="S73" s="76">
        <v>0.25</v>
      </c>
      <c r="T73" s="76">
        <v>0.25</v>
      </c>
      <c r="U73" s="76">
        <v>0.25</v>
      </c>
      <c r="V73" s="76">
        <v>0.25</v>
      </c>
      <c r="W73" s="76">
        <v>0</v>
      </c>
      <c r="X73" s="137">
        <v>0</v>
      </c>
      <c r="Y73" s="137">
        <v>0</v>
      </c>
      <c r="Z73" s="137">
        <v>0</v>
      </c>
      <c r="AA73" s="137">
        <v>0</v>
      </c>
      <c r="AB73" s="137">
        <v>0</v>
      </c>
      <c r="AC73" s="137">
        <v>0</v>
      </c>
      <c r="AD73" s="137">
        <v>0</v>
      </c>
      <c r="AE73" s="137"/>
      <c r="AF73" s="137"/>
      <c r="AG73" s="137"/>
      <c r="AH73" s="137"/>
      <c r="AI73" s="137"/>
      <c r="AJ73" s="18"/>
      <c r="AK73" s="18"/>
      <c r="AL73" s="18"/>
      <c r="AM73" s="18"/>
      <c r="AN73" s="18"/>
      <c r="AO73" s="18"/>
      <c r="AP73" s="18"/>
      <c r="AQ73" s="18"/>
      <c r="AR73" s="18"/>
      <c r="AS73" s="104"/>
      <c r="AW73" s="31">
        <f t="shared" si="13"/>
        <v>1.75</v>
      </c>
      <c r="AX73" s="18">
        <v>86400</v>
      </c>
      <c r="AY73" s="33">
        <f t="shared" si="14"/>
        <v>151200</v>
      </c>
    </row>
    <row r="74" spans="1:51" x14ac:dyDescent="0.25">
      <c r="A74" s="29"/>
      <c r="B74" s="37"/>
      <c r="C74" s="66" t="s">
        <v>54</v>
      </c>
      <c r="D74" s="66">
        <v>0.4</v>
      </c>
      <c r="E74" s="67">
        <v>44</v>
      </c>
      <c r="F74" s="68">
        <v>86400</v>
      </c>
      <c r="G74" s="69">
        <f t="shared" si="12"/>
        <v>1520640.0000000002</v>
      </c>
      <c r="H74" s="34">
        <v>875520</v>
      </c>
      <c r="I74" s="34">
        <f t="shared" si="0"/>
        <v>645120.00000000023</v>
      </c>
      <c r="J74" s="18"/>
      <c r="K74" s="36"/>
      <c r="N74" s="17"/>
      <c r="O74" s="76">
        <v>0.4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137">
        <v>0</v>
      </c>
      <c r="Y74" s="137">
        <v>0</v>
      </c>
      <c r="Z74" s="137">
        <v>0</v>
      </c>
      <c r="AA74" s="137">
        <v>0</v>
      </c>
      <c r="AB74" s="137">
        <v>0</v>
      </c>
      <c r="AC74" s="137">
        <v>0</v>
      </c>
      <c r="AD74" s="137">
        <v>0</v>
      </c>
      <c r="AE74" s="137"/>
      <c r="AF74" s="137"/>
      <c r="AG74" s="137"/>
      <c r="AH74" s="137"/>
      <c r="AI74" s="137"/>
      <c r="AJ74" s="18"/>
      <c r="AK74" s="18"/>
      <c r="AL74" s="18"/>
      <c r="AM74" s="18"/>
      <c r="AN74" s="18"/>
      <c r="AO74" s="18"/>
      <c r="AP74" s="18"/>
      <c r="AQ74" s="18"/>
      <c r="AR74" s="18"/>
      <c r="AS74" s="104"/>
      <c r="AW74" s="31">
        <f t="shared" si="13"/>
        <v>0.4</v>
      </c>
      <c r="AX74" s="18">
        <v>86400</v>
      </c>
      <c r="AY74" s="33">
        <f t="shared" si="14"/>
        <v>34560</v>
      </c>
    </row>
    <row r="75" spans="1:51" x14ac:dyDescent="0.25">
      <c r="A75" s="29"/>
      <c r="B75" s="37"/>
      <c r="C75" s="66" t="s">
        <v>55</v>
      </c>
      <c r="D75" s="66">
        <v>0.1</v>
      </c>
      <c r="E75" s="67">
        <v>8</v>
      </c>
      <c r="F75" s="68">
        <v>86400</v>
      </c>
      <c r="G75" s="69">
        <f t="shared" si="12"/>
        <v>69120</v>
      </c>
      <c r="H75" s="34">
        <v>40320.000000000007</v>
      </c>
      <c r="I75" s="34">
        <f t="shared" si="0"/>
        <v>28799.999999999993</v>
      </c>
      <c r="J75" s="18"/>
      <c r="K75" s="36"/>
      <c r="N75" s="17"/>
      <c r="O75" s="76">
        <v>0</v>
      </c>
      <c r="P75" s="76">
        <v>0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37">
        <v>0</v>
      </c>
      <c r="Y75" s="137">
        <v>0</v>
      </c>
      <c r="Z75" s="137">
        <v>0</v>
      </c>
      <c r="AA75" s="137">
        <v>0</v>
      </c>
      <c r="AB75" s="137">
        <v>0</v>
      </c>
      <c r="AC75" s="137">
        <v>0</v>
      </c>
      <c r="AD75" s="137">
        <v>0</v>
      </c>
      <c r="AE75" s="137"/>
      <c r="AF75" s="137"/>
      <c r="AG75" s="137"/>
      <c r="AH75" s="137"/>
      <c r="AI75" s="137"/>
      <c r="AJ75" s="18"/>
      <c r="AK75" s="18"/>
      <c r="AL75" s="18"/>
      <c r="AM75" s="18"/>
      <c r="AN75" s="18"/>
      <c r="AO75" s="18"/>
      <c r="AP75" s="18"/>
      <c r="AQ75" s="18"/>
      <c r="AR75" s="18"/>
      <c r="AS75" s="104"/>
      <c r="AW75" s="31">
        <f t="shared" si="13"/>
        <v>0</v>
      </c>
      <c r="AX75" s="18">
        <v>86400</v>
      </c>
      <c r="AY75" s="33">
        <f t="shared" si="14"/>
        <v>0</v>
      </c>
    </row>
    <row r="76" spans="1:51" x14ac:dyDescent="0.25">
      <c r="A76" s="29"/>
      <c r="B76" s="37"/>
      <c r="C76" s="66" t="s">
        <v>56</v>
      </c>
      <c r="D76" s="66">
        <v>0.25</v>
      </c>
      <c r="E76" s="67">
        <v>41</v>
      </c>
      <c r="F76" s="68">
        <v>86400</v>
      </c>
      <c r="G76" s="69">
        <f t="shared" si="12"/>
        <v>885600</v>
      </c>
      <c r="H76" s="34">
        <v>460800</v>
      </c>
      <c r="I76" s="34">
        <f t="shared" si="0"/>
        <v>424800</v>
      </c>
      <c r="J76" s="18"/>
      <c r="K76" s="36"/>
      <c r="N76" s="17"/>
      <c r="O76" s="76">
        <v>0</v>
      </c>
      <c r="P76" s="76">
        <v>0</v>
      </c>
      <c r="Q76" s="76">
        <v>0</v>
      </c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6">
        <v>0</v>
      </c>
      <c r="X76" s="137">
        <v>0</v>
      </c>
      <c r="Y76" s="137">
        <v>0</v>
      </c>
      <c r="Z76" s="137">
        <v>0</v>
      </c>
      <c r="AA76" s="137">
        <v>0</v>
      </c>
      <c r="AB76" s="137">
        <v>0</v>
      </c>
      <c r="AC76" s="137">
        <v>0</v>
      </c>
      <c r="AD76" s="137">
        <v>0</v>
      </c>
      <c r="AE76" s="137"/>
      <c r="AF76" s="137"/>
      <c r="AG76" s="137"/>
      <c r="AH76" s="137"/>
      <c r="AI76" s="137"/>
      <c r="AJ76" s="18"/>
      <c r="AK76" s="18"/>
      <c r="AL76" s="18"/>
      <c r="AM76" s="18"/>
      <c r="AN76" s="18"/>
      <c r="AO76" s="18"/>
      <c r="AP76" s="18"/>
      <c r="AQ76" s="18"/>
      <c r="AR76" s="18"/>
      <c r="AS76" s="104"/>
      <c r="AW76" s="31">
        <f t="shared" si="13"/>
        <v>0</v>
      </c>
      <c r="AX76" s="18">
        <v>86400</v>
      </c>
      <c r="AY76" s="33">
        <f t="shared" si="14"/>
        <v>0</v>
      </c>
    </row>
    <row r="77" spans="1:51" x14ac:dyDescent="0.25">
      <c r="A77" s="29"/>
      <c r="B77" s="37"/>
      <c r="C77" s="66" t="s">
        <v>57</v>
      </c>
      <c r="D77" s="66">
        <v>0.25</v>
      </c>
      <c r="E77" s="67">
        <v>49</v>
      </c>
      <c r="F77" s="68">
        <v>86400</v>
      </c>
      <c r="G77" s="69">
        <f t="shared" si="12"/>
        <v>1058400</v>
      </c>
      <c r="H77" s="34">
        <v>482400</v>
      </c>
      <c r="I77" s="34">
        <f t="shared" si="0"/>
        <v>576000</v>
      </c>
      <c r="J77" s="18"/>
      <c r="K77" s="36"/>
      <c r="N77" s="17"/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137">
        <v>0</v>
      </c>
      <c r="Y77" s="137">
        <v>0</v>
      </c>
      <c r="Z77" s="137">
        <v>0</v>
      </c>
      <c r="AA77" s="137">
        <v>0</v>
      </c>
      <c r="AB77" s="137">
        <v>0</v>
      </c>
      <c r="AC77" s="137">
        <v>0</v>
      </c>
      <c r="AD77" s="137">
        <v>0</v>
      </c>
      <c r="AE77" s="137"/>
      <c r="AF77" s="137"/>
      <c r="AG77" s="137"/>
      <c r="AH77" s="137"/>
      <c r="AI77" s="137"/>
      <c r="AJ77" s="18"/>
      <c r="AK77" s="18"/>
      <c r="AL77" s="18"/>
      <c r="AM77" s="18"/>
      <c r="AN77" s="18"/>
      <c r="AO77" s="18"/>
      <c r="AP77" s="18"/>
      <c r="AQ77" s="18"/>
      <c r="AR77" s="18"/>
      <c r="AS77" s="104"/>
      <c r="AW77" s="31">
        <f t="shared" si="13"/>
        <v>0</v>
      </c>
      <c r="AX77" s="18">
        <v>86400</v>
      </c>
      <c r="AY77" s="33">
        <f t="shared" si="14"/>
        <v>0</v>
      </c>
    </row>
    <row r="78" spans="1:51" x14ac:dyDescent="0.25">
      <c r="A78" s="29"/>
      <c r="B78" s="37"/>
      <c r="C78" s="66" t="s">
        <v>58</v>
      </c>
      <c r="D78" s="66">
        <v>0.25</v>
      </c>
      <c r="E78" s="67">
        <v>42</v>
      </c>
      <c r="F78" s="68">
        <v>86400</v>
      </c>
      <c r="G78" s="69">
        <f t="shared" si="12"/>
        <v>907200</v>
      </c>
      <c r="H78" s="34">
        <v>439200</v>
      </c>
      <c r="I78" s="34">
        <f t="shared" si="0"/>
        <v>468000</v>
      </c>
      <c r="J78" s="18"/>
      <c r="K78" s="36"/>
      <c r="N78" s="17"/>
      <c r="O78" s="76">
        <v>0</v>
      </c>
      <c r="P78" s="76">
        <v>0</v>
      </c>
      <c r="Q78" s="76">
        <v>0</v>
      </c>
      <c r="R78" s="76">
        <v>0</v>
      </c>
      <c r="S78" s="76">
        <v>0</v>
      </c>
      <c r="T78" s="76">
        <v>0</v>
      </c>
      <c r="U78" s="76">
        <v>0</v>
      </c>
      <c r="V78" s="76">
        <v>0</v>
      </c>
      <c r="W78" s="76">
        <v>0</v>
      </c>
      <c r="X78" s="137">
        <v>0</v>
      </c>
      <c r="Y78" s="137">
        <v>0</v>
      </c>
      <c r="Z78" s="137">
        <v>0</v>
      </c>
      <c r="AA78" s="137">
        <v>0</v>
      </c>
      <c r="AB78" s="137">
        <v>0</v>
      </c>
      <c r="AC78" s="137">
        <v>0</v>
      </c>
      <c r="AD78" s="137">
        <v>0</v>
      </c>
      <c r="AE78" s="137"/>
      <c r="AF78" s="137"/>
      <c r="AG78" s="137"/>
      <c r="AH78" s="137"/>
      <c r="AI78" s="137"/>
      <c r="AJ78" s="18"/>
      <c r="AK78" s="18"/>
      <c r="AL78" s="18"/>
      <c r="AM78" s="18"/>
      <c r="AN78" s="18"/>
      <c r="AO78" s="18"/>
      <c r="AP78" s="18"/>
      <c r="AQ78" s="18"/>
      <c r="AR78" s="18"/>
      <c r="AS78" s="104"/>
      <c r="AW78" s="31">
        <f t="shared" si="13"/>
        <v>0</v>
      </c>
      <c r="AX78" s="18">
        <v>86400</v>
      </c>
      <c r="AY78" s="33">
        <f t="shared" si="14"/>
        <v>0</v>
      </c>
    </row>
    <row r="79" spans="1:51" x14ac:dyDescent="0.25">
      <c r="A79" s="29"/>
      <c r="B79" s="37"/>
      <c r="C79" s="66" t="s">
        <v>59</v>
      </c>
      <c r="D79" s="66">
        <v>0.1</v>
      </c>
      <c r="E79" s="67">
        <v>53</v>
      </c>
      <c r="F79" s="68">
        <v>86400</v>
      </c>
      <c r="G79" s="69">
        <f t="shared" si="12"/>
        <v>457920.00000000006</v>
      </c>
      <c r="H79" s="34">
        <v>167040.00000000003</v>
      </c>
      <c r="I79" s="34">
        <f t="shared" si="0"/>
        <v>290880</v>
      </c>
      <c r="J79" s="18"/>
      <c r="K79" s="36"/>
      <c r="N79" s="17"/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137">
        <v>0</v>
      </c>
      <c r="Y79" s="137">
        <v>0</v>
      </c>
      <c r="Z79" s="137">
        <v>0</v>
      </c>
      <c r="AA79" s="137">
        <v>0</v>
      </c>
      <c r="AB79" s="137">
        <v>0</v>
      </c>
      <c r="AC79" s="137">
        <v>0</v>
      </c>
      <c r="AD79" s="137">
        <v>0</v>
      </c>
      <c r="AE79" s="137"/>
      <c r="AF79" s="137"/>
      <c r="AG79" s="137"/>
      <c r="AH79" s="137"/>
      <c r="AI79" s="137"/>
      <c r="AJ79" s="18"/>
      <c r="AK79" s="18"/>
      <c r="AL79" s="18"/>
      <c r="AM79" s="18"/>
      <c r="AN79" s="18"/>
      <c r="AO79" s="18"/>
      <c r="AP79" s="18"/>
      <c r="AQ79" s="18"/>
      <c r="AR79" s="18"/>
      <c r="AS79" s="104"/>
      <c r="AW79" s="31">
        <f t="shared" si="13"/>
        <v>0</v>
      </c>
      <c r="AX79" s="18">
        <v>86400</v>
      </c>
      <c r="AY79" s="33">
        <f t="shared" si="14"/>
        <v>0</v>
      </c>
    </row>
    <row r="80" spans="1:51" x14ac:dyDescent="0.25">
      <c r="A80" s="29"/>
      <c r="B80" s="37"/>
      <c r="C80" s="66" t="s">
        <v>60</v>
      </c>
      <c r="D80" s="66">
        <v>0.2</v>
      </c>
      <c r="E80" s="67">
        <v>46</v>
      </c>
      <c r="F80" s="68">
        <v>86400</v>
      </c>
      <c r="G80" s="69">
        <f t="shared" si="12"/>
        <v>794880.00000000012</v>
      </c>
      <c r="H80" s="34">
        <v>391680.00000000006</v>
      </c>
      <c r="I80" s="34">
        <f t="shared" si="0"/>
        <v>403200.00000000006</v>
      </c>
      <c r="J80" s="18"/>
      <c r="K80" s="36"/>
      <c r="N80" s="17"/>
      <c r="O80" s="76">
        <v>0.2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137">
        <v>0</v>
      </c>
      <c r="Y80" s="137">
        <v>0</v>
      </c>
      <c r="Z80" s="137">
        <v>0</v>
      </c>
      <c r="AA80" s="137">
        <v>0</v>
      </c>
      <c r="AB80" s="137">
        <v>0</v>
      </c>
      <c r="AC80" s="137">
        <v>0</v>
      </c>
      <c r="AD80" s="137">
        <v>0</v>
      </c>
      <c r="AE80" s="137"/>
      <c r="AF80" s="137"/>
      <c r="AG80" s="137"/>
      <c r="AH80" s="137"/>
      <c r="AI80" s="137"/>
      <c r="AJ80" s="18"/>
      <c r="AK80" s="18"/>
      <c r="AL80" s="18"/>
      <c r="AM80" s="18"/>
      <c r="AN80" s="18"/>
      <c r="AO80" s="18"/>
      <c r="AP80" s="18"/>
      <c r="AQ80" s="18"/>
      <c r="AR80" s="18"/>
      <c r="AS80" s="104"/>
      <c r="AW80" s="31">
        <f t="shared" si="13"/>
        <v>0.2</v>
      </c>
      <c r="AX80" s="18">
        <v>86400</v>
      </c>
      <c r="AY80" s="33">
        <f t="shared" si="14"/>
        <v>17280</v>
      </c>
    </row>
    <row r="81" spans="1:51" x14ac:dyDescent="0.25">
      <c r="A81" s="29"/>
      <c r="B81" s="37"/>
      <c r="C81" s="66" t="s">
        <v>61</v>
      </c>
      <c r="D81" s="66">
        <v>0.25</v>
      </c>
      <c r="E81" s="67">
        <v>32</v>
      </c>
      <c r="F81" s="68">
        <v>86400</v>
      </c>
      <c r="G81" s="69">
        <f t="shared" si="12"/>
        <v>691200</v>
      </c>
      <c r="H81" s="34">
        <v>511200</v>
      </c>
      <c r="I81" s="34">
        <f t="shared" si="0"/>
        <v>180000</v>
      </c>
      <c r="J81" s="18"/>
      <c r="K81" s="36"/>
      <c r="N81" s="17"/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137">
        <v>0</v>
      </c>
      <c r="Y81" s="137">
        <v>0</v>
      </c>
      <c r="Z81" s="137">
        <v>0</v>
      </c>
      <c r="AA81" s="137">
        <v>0</v>
      </c>
      <c r="AB81" s="137">
        <v>0</v>
      </c>
      <c r="AC81" s="137">
        <v>0</v>
      </c>
      <c r="AD81" s="137">
        <v>0</v>
      </c>
      <c r="AE81" s="137"/>
      <c r="AF81" s="137"/>
      <c r="AG81" s="137"/>
      <c r="AH81" s="137"/>
      <c r="AI81" s="137"/>
      <c r="AJ81" s="18"/>
      <c r="AK81" s="18"/>
      <c r="AL81" s="18"/>
      <c r="AM81" s="18"/>
      <c r="AN81" s="18"/>
      <c r="AO81" s="18"/>
      <c r="AP81" s="18"/>
      <c r="AQ81" s="18"/>
      <c r="AR81" s="18"/>
      <c r="AS81" s="104"/>
      <c r="AW81" s="31">
        <f t="shared" si="13"/>
        <v>0</v>
      </c>
      <c r="AX81" s="18">
        <v>86400</v>
      </c>
      <c r="AY81" s="33">
        <f t="shared" si="14"/>
        <v>0</v>
      </c>
    </row>
    <row r="82" spans="1:51" x14ac:dyDescent="0.25">
      <c r="A82" s="29"/>
      <c r="B82" s="37"/>
      <c r="C82" s="66" t="s">
        <v>62</v>
      </c>
      <c r="D82" s="66">
        <v>0.15</v>
      </c>
      <c r="E82" s="67">
        <v>41</v>
      </c>
      <c r="F82" s="68">
        <v>86400</v>
      </c>
      <c r="G82" s="69">
        <f t="shared" si="12"/>
        <v>531360</v>
      </c>
      <c r="H82" s="34">
        <v>319680</v>
      </c>
      <c r="I82" s="34">
        <f t="shared" si="0"/>
        <v>211680</v>
      </c>
      <c r="J82" s="18"/>
      <c r="K82" s="36"/>
      <c r="N82" s="17"/>
      <c r="O82" s="76">
        <v>0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137">
        <v>0</v>
      </c>
      <c r="Y82" s="137">
        <v>0</v>
      </c>
      <c r="Z82" s="137">
        <v>0</v>
      </c>
      <c r="AA82" s="137">
        <v>0</v>
      </c>
      <c r="AB82" s="137">
        <v>0</v>
      </c>
      <c r="AC82" s="137">
        <v>0</v>
      </c>
      <c r="AD82" s="137">
        <v>0</v>
      </c>
      <c r="AE82" s="137"/>
      <c r="AF82" s="137"/>
      <c r="AG82" s="137"/>
      <c r="AH82" s="137"/>
      <c r="AI82" s="137"/>
      <c r="AJ82" s="18"/>
      <c r="AK82" s="18"/>
      <c r="AL82" s="18"/>
      <c r="AM82" s="18"/>
      <c r="AN82" s="18"/>
      <c r="AO82" s="18"/>
      <c r="AP82" s="18"/>
      <c r="AQ82" s="18"/>
      <c r="AR82" s="18"/>
      <c r="AS82" s="104"/>
      <c r="AW82" s="31">
        <f t="shared" si="13"/>
        <v>0</v>
      </c>
      <c r="AX82" s="18">
        <v>86400</v>
      </c>
      <c r="AY82" s="33">
        <f t="shared" si="14"/>
        <v>0</v>
      </c>
    </row>
    <row r="83" spans="1:51" x14ac:dyDescent="0.25">
      <c r="A83" s="29"/>
      <c r="B83" s="37"/>
      <c r="C83" s="66" t="s">
        <v>63</v>
      </c>
      <c r="D83" s="66">
        <v>0.21</v>
      </c>
      <c r="E83" s="67">
        <v>25</v>
      </c>
      <c r="F83" s="68">
        <v>86400</v>
      </c>
      <c r="G83" s="69">
        <f t="shared" si="12"/>
        <v>453600</v>
      </c>
      <c r="H83" s="34">
        <v>332639.99999999994</v>
      </c>
      <c r="I83" s="34">
        <f t="shared" si="0"/>
        <v>120960.00000000006</v>
      </c>
      <c r="J83" s="18"/>
      <c r="K83" s="36"/>
      <c r="N83" s="17"/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137">
        <v>0</v>
      </c>
      <c r="Y83" s="137">
        <v>0</v>
      </c>
      <c r="Z83" s="137">
        <v>0</v>
      </c>
      <c r="AA83" s="137">
        <v>0</v>
      </c>
      <c r="AB83" s="137">
        <v>0</v>
      </c>
      <c r="AC83" s="137">
        <v>0</v>
      </c>
      <c r="AD83" s="137">
        <v>0</v>
      </c>
      <c r="AE83" s="137"/>
      <c r="AF83" s="137"/>
      <c r="AG83" s="137"/>
      <c r="AH83" s="137"/>
      <c r="AI83" s="137"/>
      <c r="AJ83" s="18"/>
      <c r="AK83" s="18"/>
      <c r="AL83" s="18"/>
      <c r="AM83" s="18"/>
      <c r="AN83" s="18"/>
      <c r="AO83" s="18"/>
      <c r="AP83" s="18"/>
      <c r="AQ83" s="18"/>
      <c r="AR83" s="18"/>
      <c r="AS83" s="104"/>
      <c r="AW83" s="31">
        <f t="shared" si="13"/>
        <v>0</v>
      </c>
      <c r="AX83" s="18">
        <v>86400</v>
      </c>
      <c r="AY83" s="33">
        <f t="shared" si="14"/>
        <v>0</v>
      </c>
    </row>
    <row r="84" spans="1:51" x14ac:dyDescent="0.25">
      <c r="A84" s="29"/>
      <c r="B84" s="37"/>
      <c r="C84" s="66" t="s">
        <v>64</v>
      </c>
      <c r="D84" s="66">
        <v>0.15</v>
      </c>
      <c r="E84" s="67">
        <v>19</v>
      </c>
      <c r="F84" s="68">
        <v>86400</v>
      </c>
      <c r="G84" s="69">
        <f t="shared" si="12"/>
        <v>246240</v>
      </c>
      <c r="H84" s="34">
        <v>267839.99999999994</v>
      </c>
      <c r="I84" s="34">
        <f t="shared" si="0"/>
        <v>-21599.999999999942</v>
      </c>
      <c r="J84" s="35"/>
      <c r="K84" s="36"/>
      <c r="N84" s="17"/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137">
        <v>0</v>
      </c>
      <c r="Y84" s="137">
        <v>0</v>
      </c>
      <c r="Z84" s="137">
        <v>0</v>
      </c>
      <c r="AA84" s="137">
        <v>0</v>
      </c>
      <c r="AB84" s="137">
        <v>0</v>
      </c>
      <c r="AC84" s="137">
        <v>0</v>
      </c>
      <c r="AD84" s="137">
        <v>0</v>
      </c>
      <c r="AE84" s="137"/>
      <c r="AF84" s="137"/>
      <c r="AG84" s="137"/>
      <c r="AH84" s="137"/>
      <c r="AI84" s="137"/>
      <c r="AJ84" s="18"/>
      <c r="AK84" s="18"/>
      <c r="AL84" s="18"/>
      <c r="AM84" s="18"/>
      <c r="AN84" s="18"/>
      <c r="AO84" s="18"/>
      <c r="AP84" s="18"/>
      <c r="AQ84" s="18"/>
      <c r="AR84" s="18"/>
      <c r="AS84" s="104"/>
      <c r="AW84" s="31">
        <f t="shared" si="13"/>
        <v>0</v>
      </c>
      <c r="AX84" s="18">
        <v>86400</v>
      </c>
      <c r="AY84" s="33">
        <f t="shared" si="14"/>
        <v>0</v>
      </c>
    </row>
    <row r="85" spans="1:51" x14ac:dyDescent="0.25">
      <c r="A85" s="29"/>
      <c r="B85" s="37"/>
      <c r="C85" s="66" t="s">
        <v>65</v>
      </c>
      <c r="D85" s="66">
        <v>0.22</v>
      </c>
      <c r="E85" s="67">
        <v>6</v>
      </c>
      <c r="F85" s="68">
        <v>86400</v>
      </c>
      <c r="G85" s="69">
        <f t="shared" si="12"/>
        <v>114048</v>
      </c>
      <c r="H85" s="34">
        <v>272448.00000000006</v>
      </c>
      <c r="I85" s="34">
        <f t="shared" si="0"/>
        <v>-158400.00000000006</v>
      </c>
      <c r="J85" s="35"/>
      <c r="K85" s="36"/>
      <c r="N85" s="17"/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37">
        <v>0</v>
      </c>
      <c r="Y85" s="137">
        <v>0</v>
      </c>
      <c r="Z85" s="137">
        <v>0</v>
      </c>
      <c r="AA85" s="137">
        <v>0</v>
      </c>
      <c r="AB85" s="137">
        <v>0</v>
      </c>
      <c r="AC85" s="137">
        <v>0</v>
      </c>
      <c r="AD85" s="137">
        <v>0</v>
      </c>
      <c r="AE85" s="137"/>
      <c r="AF85" s="137"/>
      <c r="AG85" s="137"/>
      <c r="AH85" s="137"/>
      <c r="AI85" s="137"/>
      <c r="AJ85" s="18"/>
      <c r="AK85" s="18"/>
      <c r="AL85" s="18"/>
      <c r="AM85" s="18"/>
      <c r="AN85" s="18"/>
      <c r="AO85" s="18"/>
      <c r="AP85" s="18"/>
      <c r="AQ85" s="18"/>
      <c r="AR85" s="18"/>
      <c r="AS85" s="104"/>
      <c r="AW85" s="31">
        <f t="shared" si="13"/>
        <v>0</v>
      </c>
      <c r="AX85" s="18">
        <v>86400</v>
      </c>
      <c r="AY85" s="33">
        <f t="shared" si="14"/>
        <v>0</v>
      </c>
    </row>
    <row r="86" spans="1:51" x14ac:dyDescent="0.25">
      <c r="A86" s="29"/>
      <c r="B86" s="37"/>
      <c r="C86" s="66" t="s">
        <v>66</v>
      </c>
      <c r="D86" s="66">
        <v>0.25</v>
      </c>
      <c r="E86" s="67">
        <v>26</v>
      </c>
      <c r="F86" s="68">
        <v>86400</v>
      </c>
      <c r="G86" s="69">
        <f t="shared" si="12"/>
        <v>561600</v>
      </c>
      <c r="H86" s="34">
        <v>446400</v>
      </c>
      <c r="I86" s="34">
        <f t="shared" si="0"/>
        <v>115200</v>
      </c>
      <c r="J86" s="18"/>
      <c r="K86" s="36"/>
      <c r="N86" s="17"/>
      <c r="O86" s="76">
        <v>0</v>
      </c>
      <c r="P86" s="76">
        <v>0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137">
        <v>0</v>
      </c>
      <c r="Y86" s="137">
        <v>0</v>
      </c>
      <c r="Z86" s="137">
        <v>0</v>
      </c>
      <c r="AA86" s="137">
        <v>0</v>
      </c>
      <c r="AB86" s="137">
        <v>0</v>
      </c>
      <c r="AC86" s="137">
        <v>0</v>
      </c>
      <c r="AD86" s="137">
        <v>0</v>
      </c>
      <c r="AE86" s="137"/>
      <c r="AF86" s="137"/>
      <c r="AG86" s="137"/>
      <c r="AH86" s="137"/>
      <c r="AI86" s="137"/>
      <c r="AJ86" s="18"/>
      <c r="AK86" s="18"/>
      <c r="AL86" s="18"/>
      <c r="AM86" s="18"/>
      <c r="AN86" s="18"/>
      <c r="AO86" s="18"/>
      <c r="AP86" s="18"/>
      <c r="AQ86" s="18"/>
      <c r="AR86" s="18"/>
      <c r="AS86" s="104"/>
      <c r="AW86" s="31">
        <f t="shared" si="13"/>
        <v>0</v>
      </c>
      <c r="AX86" s="18">
        <v>86400</v>
      </c>
      <c r="AY86" s="33">
        <f t="shared" si="14"/>
        <v>0</v>
      </c>
    </row>
    <row r="87" spans="1:51" x14ac:dyDescent="0.25">
      <c r="A87" s="29"/>
      <c r="B87" s="37"/>
      <c r="C87" s="66" t="s">
        <v>67</v>
      </c>
      <c r="D87" s="66">
        <v>0.25</v>
      </c>
      <c r="E87" s="67">
        <v>19</v>
      </c>
      <c r="F87" s="68">
        <v>86400</v>
      </c>
      <c r="G87" s="69">
        <f t="shared" si="12"/>
        <v>410400</v>
      </c>
      <c r="H87" s="34">
        <v>504000</v>
      </c>
      <c r="I87" s="34">
        <f t="shared" si="0"/>
        <v>-93600</v>
      </c>
      <c r="J87" s="35"/>
      <c r="K87" s="36"/>
      <c r="N87" s="17"/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37">
        <v>0</v>
      </c>
      <c r="Y87" s="137">
        <v>0</v>
      </c>
      <c r="Z87" s="137">
        <v>0</v>
      </c>
      <c r="AA87" s="137">
        <v>0</v>
      </c>
      <c r="AB87" s="137">
        <v>0</v>
      </c>
      <c r="AC87" s="137">
        <v>0</v>
      </c>
      <c r="AD87" s="137">
        <v>0</v>
      </c>
      <c r="AE87" s="137"/>
      <c r="AF87" s="137"/>
      <c r="AG87" s="137"/>
      <c r="AH87" s="137"/>
      <c r="AI87" s="137"/>
      <c r="AJ87" s="18"/>
      <c r="AK87" s="18"/>
      <c r="AL87" s="18"/>
      <c r="AM87" s="18"/>
      <c r="AN87" s="18"/>
      <c r="AO87" s="18"/>
      <c r="AP87" s="18"/>
      <c r="AQ87" s="18"/>
      <c r="AR87" s="18"/>
      <c r="AS87" s="104"/>
      <c r="AW87" s="31">
        <f t="shared" si="13"/>
        <v>0</v>
      </c>
      <c r="AX87" s="18">
        <v>86400</v>
      </c>
      <c r="AY87" s="33">
        <f t="shared" si="14"/>
        <v>0</v>
      </c>
    </row>
    <row r="88" spans="1:51" x14ac:dyDescent="0.25">
      <c r="A88" s="29"/>
      <c r="B88" s="37"/>
      <c r="C88" s="66" t="s">
        <v>68</v>
      </c>
      <c r="D88" s="66">
        <v>0.2</v>
      </c>
      <c r="E88" s="67">
        <v>8</v>
      </c>
      <c r="F88" s="68">
        <v>86400</v>
      </c>
      <c r="G88" s="69">
        <f t="shared" si="12"/>
        <v>138240</v>
      </c>
      <c r="H88" s="34">
        <v>357120</v>
      </c>
      <c r="I88" s="34">
        <f t="shared" si="0"/>
        <v>-218880</v>
      </c>
      <c r="J88" s="35"/>
      <c r="K88" s="36"/>
      <c r="N88" s="17"/>
      <c r="O88" s="76">
        <v>0</v>
      </c>
      <c r="P88" s="76">
        <v>0</v>
      </c>
      <c r="Q88" s="76">
        <v>0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6">
        <v>0</v>
      </c>
      <c r="X88" s="137">
        <v>0</v>
      </c>
      <c r="Y88" s="137">
        <v>0</v>
      </c>
      <c r="Z88" s="137">
        <v>0</v>
      </c>
      <c r="AA88" s="137">
        <v>0</v>
      </c>
      <c r="AB88" s="137">
        <v>0</v>
      </c>
      <c r="AC88" s="137">
        <v>0</v>
      </c>
      <c r="AD88" s="137">
        <v>0</v>
      </c>
      <c r="AE88" s="137"/>
      <c r="AF88" s="137"/>
      <c r="AG88" s="137"/>
      <c r="AH88" s="137"/>
      <c r="AI88" s="137"/>
      <c r="AJ88" s="18"/>
      <c r="AK88" s="18"/>
      <c r="AL88" s="18"/>
      <c r="AM88" s="18"/>
      <c r="AN88" s="18"/>
      <c r="AO88" s="18"/>
      <c r="AP88" s="18"/>
      <c r="AQ88" s="18"/>
      <c r="AR88" s="18"/>
      <c r="AS88" s="104"/>
      <c r="AW88" s="31">
        <f t="shared" si="13"/>
        <v>0</v>
      </c>
      <c r="AX88" s="18">
        <v>86400</v>
      </c>
      <c r="AY88" s="33">
        <f t="shared" si="14"/>
        <v>0</v>
      </c>
    </row>
    <row r="89" spans="1:51" x14ac:dyDescent="0.25">
      <c r="A89" s="29"/>
      <c r="B89" s="37"/>
      <c r="C89" s="419" t="s">
        <v>69</v>
      </c>
      <c r="D89" s="66">
        <v>0.25</v>
      </c>
      <c r="E89" s="67">
        <v>40</v>
      </c>
      <c r="F89" s="68">
        <v>86400</v>
      </c>
      <c r="G89" s="69">
        <f t="shared" si="12"/>
        <v>864000</v>
      </c>
      <c r="H89" s="34">
        <v>417600</v>
      </c>
      <c r="I89" s="34">
        <f t="shared" si="0"/>
        <v>446400</v>
      </c>
      <c r="J89" s="18"/>
      <c r="K89" s="36"/>
      <c r="N89" s="17"/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37">
        <v>0</v>
      </c>
      <c r="Y89" s="137">
        <v>0</v>
      </c>
      <c r="Z89" s="137">
        <v>0</v>
      </c>
      <c r="AA89" s="137">
        <v>0</v>
      </c>
      <c r="AB89" s="137">
        <v>0</v>
      </c>
      <c r="AC89" s="137">
        <v>0</v>
      </c>
      <c r="AD89" s="137">
        <v>0</v>
      </c>
      <c r="AE89" s="137"/>
      <c r="AF89" s="137"/>
      <c r="AG89" s="137"/>
      <c r="AH89" s="137"/>
      <c r="AI89" s="137"/>
      <c r="AJ89" s="18"/>
      <c r="AK89" s="18"/>
      <c r="AL89" s="18"/>
      <c r="AM89" s="18"/>
      <c r="AN89" s="18"/>
      <c r="AO89" s="18"/>
      <c r="AP89" s="18"/>
      <c r="AQ89" s="18"/>
      <c r="AR89" s="18"/>
      <c r="AS89" s="104"/>
      <c r="AW89" s="31">
        <f t="shared" si="13"/>
        <v>0</v>
      </c>
      <c r="AX89" s="18">
        <v>86400</v>
      </c>
      <c r="AY89" s="33">
        <f t="shared" si="14"/>
        <v>0</v>
      </c>
    </row>
    <row r="90" spans="1:51" x14ac:dyDescent="0.25">
      <c r="A90" s="29"/>
      <c r="B90" s="30"/>
      <c r="C90" s="66" t="s">
        <v>70</v>
      </c>
      <c r="D90" s="66">
        <v>0.15</v>
      </c>
      <c r="E90" s="67">
        <v>26</v>
      </c>
      <c r="F90" s="68">
        <v>86400</v>
      </c>
      <c r="G90" s="69">
        <f t="shared" si="12"/>
        <v>336960</v>
      </c>
      <c r="H90" s="34">
        <v>90720</v>
      </c>
      <c r="I90" s="34">
        <f t="shared" si="0"/>
        <v>246240</v>
      </c>
      <c r="J90" s="18"/>
      <c r="K90" s="36"/>
      <c r="N90" s="17"/>
      <c r="O90" s="76">
        <v>0.1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137">
        <v>0</v>
      </c>
      <c r="Y90" s="137">
        <v>0</v>
      </c>
      <c r="Z90" s="137">
        <v>0</v>
      </c>
      <c r="AA90" s="137">
        <v>0</v>
      </c>
      <c r="AB90" s="137">
        <v>0</v>
      </c>
      <c r="AC90" s="137">
        <v>0</v>
      </c>
      <c r="AD90" s="137">
        <v>0</v>
      </c>
      <c r="AE90" s="137"/>
      <c r="AF90" s="137"/>
      <c r="AG90" s="137"/>
      <c r="AH90" s="137"/>
      <c r="AI90" s="137"/>
      <c r="AJ90" s="18"/>
      <c r="AK90" s="18"/>
      <c r="AL90" s="18"/>
      <c r="AM90" s="18"/>
      <c r="AN90" s="18"/>
      <c r="AO90" s="18"/>
      <c r="AP90" s="18"/>
      <c r="AQ90" s="18"/>
      <c r="AR90" s="18"/>
      <c r="AS90" s="104"/>
      <c r="AW90" s="31">
        <f t="shared" si="13"/>
        <v>0.1</v>
      </c>
      <c r="AX90" s="18">
        <v>86400</v>
      </c>
      <c r="AY90" s="33">
        <f t="shared" si="14"/>
        <v>8640</v>
      </c>
    </row>
    <row r="91" spans="1:51" x14ac:dyDescent="0.25">
      <c r="A91" s="29"/>
      <c r="B91" s="30"/>
      <c r="C91" s="66" t="s">
        <v>71</v>
      </c>
      <c r="D91" s="66">
        <v>0.14000000000000001</v>
      </c>
      <c r="E91" s="67">
        <v>8</v>
      </c>
      <c r="F91" s="68">
        <v>86400</v>
      </c>
      <c r="G91" s="69">
        <f t="shared" si="12"/>
        <v>96768.000000000015</v>
      </c>
      <c r="H91" s="34">
        <v>120960</v>
      </c>
      <c r="I91" s="34">
        <f t="shared" si="0"/>
        <v>-24191.999999999985</v>
      </c>
      <c r="J91" s="35"/>
      <c r="K91" s="36"/>
      <c r="N91" s="17"/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6">
        <v>0</v>
      </c>
      <c r="X91" s="137">
        <v>0</v>
      </c>
      <c r="Y91" s="137">
        <v>0</v>
      </c>
      <c r="Z91" s="137">
        <v>0</v>
      </c>
      <c r="AA91" s="137">
        <v>0</v>
      </c>
      <c r="AB91" s="137">
        <v>0</v>
      </c>
      <c r="AC91" s="137">
        <v>0</v>
      </c>
      <c r="AD91" s="137">
        <v>0</v>
      </c>
      <c r="AE91" s="137"/>
      <c r="AF91" s="137"/>
      <c r="AG91" s="137"/>
      <c r="AH91" s="137"/>
      <c r="AI91" s="137"/>
      <c r="AJ91" s="18"/>
      <c r="AK91" s="18"/>
      <c r="AL91" s="18"/>
      <c r="AM91" s="18"/>
      <c r="AN91" s="18"/>
      <c r="AO91" s="18"/>
      <c r="AP91" s="18"/>
      <c r="AQ91" s="18"/>
      <c r="AR91" s="18"/>
      <c r="AS91" s="104"/>
      <c r="AW91" s="31">
        <f t="shared" si="13"/>
        <v>0</v>
      </c>
      <c r="AX91" s="18">
        <v>86400</v>
      </c>
      <c r="AY91" s="33">
        <f t="shared" si="14"/>
        <v>0</v>
      </c>
    </row>
    <row r="92" spans="1:51" x14ac:dyDescent="0.25">
      <c r="A92" s="29"/>
      <c r="B92" s="37"/>
      <c r="C92" s="66" t="s">
        <v>72</v>
      </c>
      <c r="D92" s="66">
        <v>0.1</v>
      </c>
      <c r="E92" s="67">
        <v>89</v>
      </c>
      <c r="F92" s="68">
        <v>86400</v>
      </c>
      <c r="G92" s="69">
        <f t="shared" si="12"/>
        <v>768960</v>
      </c>
      <c r="H92" s="34">
        <v>296640.00000000006</v>
      </c>
      <c r="I92" s="34">
        <f t="shared" si="0"/>
        <v>472319.99999999994</v>
      </c>
      <c r="J92" s="18"/>
      <c r="K92" s="36"/>
      <c r="N92" s="17"/>
      <c r="O92" s="76">
        <v>0.15</v>
      </c>
      <c r="P92" s="76">
        <v>0.15</v>
      </c>
      <c r="Q92" s="76">
        <v>0.15</v>
      </c>
      <c r="R92" s="76">
        <v>0.15</v>
      </c>
      <c r="S92" s="76">
        <v>0.15</v>
      </c>
      <c r="T92" s="76">
        <v>0.15</v>
      </c>
      <c r="U92" s="76">
        <v>0.15</v>
      </c>
      <c r="V92" s="76">
        <v>0.15</v>
      </c>
      <c r="W92" s="76">
        <v>0.15</v>
      </c>
      <c r="X92" s="137">
        <v>0.15</v>
      </c>
      <c r="Y92" s="137">
        <v>0.15</v>
      </c>
      <c r="Z92" s="137">
        <v>0.15</v>
      </c>
      <c r="AA92" s="137">
        <v>0.15</v>
      </c>
      <c r="AB92" s="137">
        <v>0.15</v>
      </c>
      <c r="AC92" s="137">
        <v>0.15</v>
      </c>
      <c r="AD92" s="137">
        <v>0.15</v>
      </c>
      <c r="AE92" s="137"/>
      <c r="AF92" s="137"/>
      <c r="AG92" s="137"/>
      <c r="AH92" s="137"/>
      <c r="AI92" s="137"/>
      <c r="AJ92" s="18"/>
      <c r="AK92" s="18"/>
      <c r="AL92" s="18"/>
      <c r="AM92" s="18"/>
      <c r="AN92" s="18"/>
      <c r="AO92" s="18"/>
      <c r="AP92" s="18"/>
      <c r="AQ92" s="18"/>
      <c r="AR92" s="18"/>
      <c r="AS92" s="104"/>
      <c r="AW92" s="31">
        <f t="shared" si="13"/>
        <v>2.3999999999999995</v>
      </c>
      <c r="AX92" s="18">
        <v>86400</v>
      </c>
      <c r="AY92" s="33">
        <f t="shared" si="14"/>
        <v>207359.99999999994</v>
      </c>
    </row>
    <row r="93" spans="1:51" x14ac:dyDescent="0.25">
      <c r="A93" s="29"/>
      <c r="B93" s="37"/>
      <c r="C93" s="18"/>
      <c r="D93" s="31"/>
      <c r="E93" s="18"/>
      <c r="F93" s="18"/>
      <c r="G93" s="70">
        <f>SUM(G57:G92)+G13+G14+G16+G17+G24+G25</f>
        <v>40507776</v>
      </c>
      <c r="H93" s="34"/>
      <c r="I93" s="34"/>
      <c r="J93" s="18"/>
      <c r="K93" s="36"/>
      <c r="L93" s="71">
        <v>43252</v>
      </c>
      <c r="M93" s="71">
        <v>43262</v>
      </c>
      <c r="N93" s="17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8"/>
      <c r="AK93" s="18"/>
      <c r="AL93" s="18"/>
      <c r="AM93" s="18"/>
      <c r="AN93" s="18"/>
      <c r="AO93" s="18"/>
      <c r="AP93" s="18"/>
      <c r="AQ93" s="18"/>
      <c r="AR93" s="18"/>
      <c r="AS93" s="104"/>
      <c r="AW93" s="31"/>
    </row>
    <row r="94" spans="1:51" x14ac:dyDescent="0.25">
      <c r="A94" s="29"/>
      <c r="B94" s="37"/>
      <c r="C94" s="420" t="s">
        <v>73</v>
      </c>
      <c r="D94" s="73"/>
      <c r="E94" s="74">
        <v>89</v>
      </c>
      <c r="F94" s="72">
        <v>86400</v>
      </c>
      <c r="G94" s="75">
        <f>D94*E94*F94</f>
        <v>0</v>
      </c>
      <c r="H94" s="34">
        <v>0</v>
      </c>
      <c r="I94" s="34">
        <f t="shared" si="0"/>
        <v>0</v>
      </c>
      <c r="J94" s="18"/>
      <c r="K94" s="36"/>
      <c r="L94" s="76">
        <v>0</v>
      </c>
      <c r="M94" s="76">
        <v>0</v>
      </c>
      <c r="N94" s="17"/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  <c r="Y94" s="76">
        <v>0</v>
      </c>
      <c r="Z94" s="137">
        <v>0</v>
      </c>
      <c r="AA94" s="137">
        <v>0</v>
      </c>
      <c r="AB94" s="137">
        <v>0</v>
      </c>
      <c r="AC94" s="137">
        <v>0</v>
      </c>
      <c r="AD94" s="137">
        <v>0</v>
      </c>
      <c r="AE94" s="137"/>
      <c r="AF94" s="137"/>
      <c r="AG94" s="137"/>
      <c r="AH94" s="137"/>
      <c r="AI94" s="137"/>
      <c r="AJ94" s="18"/>
      <c r="AK94" s="18"/>
      <c r="AL94" s="18"/>
      <c r="AM94" s="18"/>
      <c r="AN94" s="18"/>
      <c r="AO94" s="18"/>
      <c r="AP94" s="18"/>
      <c r="AQ94" s="18"/>
      <c r="AR94" s="18"/>
      <c r="AS94" s="104"/>
      <c r="AW94" s="31">
        <f t="shared" si="13"/>
        <v>0</v>
      </c>
      <c r="AX94" s="18">
        <v>86400</v>
      </c>
      <c r="AY94" s="33">
        <f t="shared" si="14"/>
        <v>0</v>
      </c>
    </row>
    <row r="95" spans="1:51" x14ac:dyDescent="0.25">
      <c r="A95" s="29"/>
      <c r="B95" s="37"/>
      <c r="C95" s="420" t="s">
        <v>74</v>
      </c>
      <c r="D95" s="73"/>
      <c r="E95" s="74">
        <v>89</v>
      </c>
      <c r="F95" s="72">
        <v>86400</v>
      </c>
      <c r="G95" s="75">
        <f t="shared" ref="G95:G148" si="15">D95*E95*F95</f>
        <v>0</v>
      </c>
      <c r="H95" s="34">
        <v>0</v>
      </c>
      <c r="I95" s="34">
        <f t="shared" ref="I95:I156" si="16">G95-H95</f>
        <v>0</v>
      </c>
      <c r="J95" s="18"/>
      <c r="K95" s="36"/>
      <c r="L95" s="76">
        <v>0</v>
      </c>
      <c r="M95" s="76">
        <v>0</v>
      </c>
      <c r="N95" s="17"/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137">
        <v>0</v>
      </c>
      <c r="AA95" s="137">
        <v>0</v>
      </c>
      <c r="AB95" s="137">
        <v>0</v>
      </c>
      <c r="AC95" s="137">
        <v>0</v>
      </c>
      <c r="AD95" s="137">
        <v>0</v>
      </c>
      <c r="AE95" s="137"/>
      <c r="AF95" s="137"/>
      <c r="AG95" s="137"/>
      <c r="AH95" s="137"/>
      <c r="AI95" s="137"/>
      <c r="AJ95" s="18"/>
      <c r="AK95" s="18"/>
      <c r="AL95" s="18"/>
      <c r="AM95" s="18"/>
      <c r="AN95" s="18"/>
      <c r="AO95" s="18"/>
      <c r="AP95" s="18"/>
      <c r="AQ95" s="18"/>
      <c r="AR95" s="18"/>
      <c r="AS95" s="104"/>
      <c r="AW95" s="31">
        <f t="shared" si="13"/>
        <v>0</v>
      </c>
      <c r="AX95" s="18">
        <v>86400</v>
      </c>
      <c r="AY95" s="33">
        <f t="shared" si="14"/>
        <v>0</v>
      </c>
    </row>
    <row r="96" spans="1:51" x14ac:dyDescent="0.25">
      <c r="A96" s="29"/>
      <c r="B96" s="37"/>
      <c r="C96" s="420" t="s">
        <v>75</v>
      </c>
      <c r="D96" s="73"/>
      <c r="E96" s="74">
        <v>89</v>
      </c>
      <c r="F96" s="72">
        <v>86400</v>
      </c>
      <c r="G96" s="75">
        <f t="shared" si="15"/>
        <v>0</v>
      </c>
      <c r="H96" s="34">
        <v>553727.99999999988</v>
      </c>
      <c r="I96" s="34">
        <f t="shared" si="16"/>
        <v>-553727.99999999988</v>
      </c>
      <c r="J96" s="18"/>
      <c r="K96" s="36"/>
      <c r="L96" s="76">
        <v>0.18</v>
      </c>
      <c r="M96" s="76">
        <v>0.18</v>
      </c>
      <c r="N96" s="17"/>
      <c r="O96" s="76">
        <v>0.115</v>
      </c>
      <c r="P96" s="76">
        <v>0.115</v>
      </c>
      <c r="Q96" s="76">
        <v>0.115</v>
      </c>
      <c r="R96" s="76">
        <v>0.115</v>
      </c>
      <c r="S96" s="76">
        <v>0.115</v>
      </c>
      <c r="T96" s="76">
        <v>0.115</v>
      </c>
      <c r="U96" s="76">
        <v>0.115</v>
      </c>
      <c r="V96" s="76">
        <v>0.115</v>
      </c>
      <c r="W96" s="76">
        <v>0.115</v>
      </c>
      <c r="X96" s="76">
        <v>0.115</v>
      </c>
      <c r="Y96" s="76">
        <v>0.115</v>
      </c>
      <c r="Z96" s="137">
        <v>0.115</v>
      </c>
      <c r="AA96" s="137">
        <v>0.115</v>
      </c>
      <c r="AB96" s="137">
        <v>0.115</v>
      </c>
      <c r="AC96" s="137">
        <v>0.115</v>
      </c>
      <c r="AD96" s="137">
        <v>0.115</v>
      </c>
      <c r="AE96" s="137"/>
      <c r="AF96" s="137"/>
      <c r="AG96" s="137"/>
      <c r="AH96" s="137"/>
      <c r="AI96" s="137"/>
      <c r="AJ96" s="18"/>
      <c r="AK96" s="18"/>
      <c r="AL96" s="18"/>
      <c r="AM96" s="18"/>
      <c r="AN96" s="18"/>
      <c r="AO96" s="18"/>
      <c r="AP96" s="18"/>
      <c r="AQ96" s="18"/>
      <c r="AR96" s="18"/>
      <c r="AS96" s="104"/>
      <c r="AW96" s="31">
        <f t="shared" si="13"/>
        <v>1.84</v>
      </c>
      <c r="AX96" s="18">
        <v>86400</v>
      </c>
      <c r="AY96" s="33">
        <f t="shared" si="14"/>
        <v>158976</v>
      </c>
    </row>
    <row r="97" spans="1:51" x14ac:dyDescent="0.25">
      <c r="A97" s="29"/>
      <c r="B97" s="37"/>
      <c r="C97" s="420" t="s">
        <v>76</v>
      </c>
      <c r="D97" s="73"/>
      <c r="E97" s="74">
        <v>89</v>
      </c>
      <c r="F97" s="72">
        <v>86400</v>
      </c>
      <c r="G97" s="75">
        <f t="shared" si="15"/>
        <v>0</v>
      </c>
      <c r="H97" s="34">
        <v>444960</v>
      </c>
      <c r="I97" s="34">
        <f t="shared" si="16"/>
        <v>-444960</v>
      </c>
      <c r="J97" s="18"/>
      <c r="K97" s="36"/>
      <c r="L97" s="76">
        <v>0.15</v>
      </c>
      <c r="M97" s="76">
        <v>0.15</v>
      </c>
      <c r="N97" s="17"/>
      <c r="O97" s="76">
        <v>0.1</v>
      </c>
      <c r="P97" s="76">
        <v>0.1</v>
      </c>
      <c r="Q97" s="76">
        <v>0.1</v>
      </c>
      <c r="R97" s="76">
        <v>0.1</v>
      </c>
      <c r="S97" s="76">
        <v>0.1</v>
      </c>
      <c r="T97" s="76">
        <v>0.1</v>
      </c>
      <c r="U97" s="76">
        <v>0.1</v>
      </c>
      <c r="V97" s="76">
        <v>0.1</v>
      </c>
      <c r="W97" s="76">
        <v>0.1</v>
      </c>
      <c r="X97" s="76">
        <v>0.1</v>
      </c>
      <c r="Y97" s="76">
        <v>0.1</v>
      </c>
      <c r="Z97" s="137">
        <v>0.1</v>
      </c>
      <c r="AA97" s="137">
        <v>0.1</v>
      </c>
      <c r="AB97" s="137">
        <v>0.1</v>
      </c>
      <c r="AC97" s="137">
        <v>0.1</v>
      </c>
      <c r="AD97" s="137">
        <v>0.1</v>
      </c>
      <c r="AE97" s="137"/>
      <c r="AF97" s="137"/>
      <c r="AG97" s="137"/>
      <c r="AH97" s="137"/>
      <c r="AI97" s="137"/>
      <c r="AJ97" s="18"/>
      <c r="AK97" s="18"/>
      <c r="AL97" s="18"/>
      <c r="AM97" s="18"/>
      <c r="AN97" s="18"/>
      <c r="AO97" s="18"/>
      <c r="AP97" s="18"/>
      <c r="AQ97" s="18"/>
      <c r="AR97" s="18"/>
      <c r="AS97" s="104"/>
      <c r="AW97" s="31">
        <f t="shared" si="13"/>
        <v>1.6000000000000003</v>
      </c>
      <c r="AX97" s="18">
        <v>86400</v>
      </c>
      <c r="AY97" s="33">
        <f t="shared" si="14"/>
        <v>138240.00000000003</v>
      </c>
    </row>
    <row r="98" spans="1:51" x14ac:dyDescent="0.25">
      <c r="A98" s="29"/>
      <c r="B98" s="37"/>
      <c r="C98" s="420" t="s">
        <v>77</v>
      </c>
      <c r="D98" s="73"/>
      <c r="E98" s="74">
        <v>89</v>
      </c>
      <c r="F98" s="72">
        <v>86400</v>
      </c>
      <c r="G98" s="75">
        <f t="shared" si="15"/>
        <v>0</v>
      </c>
      <c r="H98" s="34">
        <v>355968</v>
      </c>
      <c r="I98" s="34">
        <f t="shared" si="16"/>
        <v>-355968</v>
      </c>
      <c r="J98" s="18"/>
      <c r="K98" s="36"/>
      <c r="L98" s="76">
        <v>0.12</v>
      </c>
      <c r="M98" s="76">
        <v>0.12</v>
      </c>
      <c r="N98" s="17"/>
      <c r="O98" s="76">
        <v>7.4999999999999997E-2</v>
      </c>
      <c r="P98" s="76">
        <v>7.4999999999999997E-2</v>
      </c>
      <c r="Q98" s="76">
        <v>7.4999999999999997E-2</v>
      </c>
      <c r="R98" s="76">
        <v>7.4999999999999997E-2</v>
      </c>
      <c r="S98" s="76">
        <v>7.4999999999999997E-2</v>
      </c>
      <c r="T98" s="76">
        <v>7.4999999999999997E-2</v>
      </c>
      <c r="U98" s="76">
        <v>7.4999999999999997E-2</v>
      </c>
      <c r="V98" s="76">
        <v>7.4999999999999997E-2</v>
      </c>
      <c r="W98" s="76">
        <v>7.4999999999999997E-2</v>
      </c>
      <c r="X98" s="76">
        <v>7.4999999999999997E-2</v>
      </c>
      <c r="Y98" s="76">
        <v>7.4999999999999997E-2</v>
      </c>
      <c r="Z98" s="137">
        <v>7.4999999999999997E-2</v>
      </c>
      <c r="AA98" s="137">
        <v>7.4999999999999997E-2</v>
      </c>
      <c r="AB98" s="137">
        <v>7.4999999999999997E-2</v>
      </c>
      <c r="AC98" s="137">
        <v>7.4999999999999997E-2</v>
      </c>
      <c r="AD98" s="137">
        <v>7.4999999999999997E-2</v>
      </c>
      <c r="AE98" s="137"/>
      <c r="AF98" s="137"/>
      <c r="AG98" s="137"/>
      <c r="AH98" s="137"/>
      <c r="AI98" s="137"/>
      <c r="AJ98" s="18"/>
      <c r="AK98" s="18"/>
      <c r="AL98" s="18"/>
      <c r="AM98" s="18"/>
      <c r="AN98" s="18"/>
      <c r="AO98" s="18"/>
      <c r="AP98" s="18"/>
      <c r="AQ98" s="18"/>
      <c r="AR98" s="18"/>
      <c r="AS98" s="104"/>
      <c r="AW98" s="31">
        <f t="shared" si="13"/>
        <v>1.1999999999999997</v>
      </c>
      <c r="AX98" s="18">
        <v>86400</v>
      </c>
      <c r="AY98" s="33">
        <f t="shared" si="14"/>
        <v>103679.99999999997</v>
      </c>
    </row>
    <row r="99" spans="1:51" x14ac:dyDescent="0.25">
      <c r="A99" s="29"/>
      <c r="B99" s="37"/>
      <c r="C99" s="420" t="s">
        <v>78</v>
      </c>
      <c r="D99" s="73"/>
      <c r="E99" s="74">
        <v>89</v>
      </c>
      <c r="F99" s="72">
        <v>86400</v>
      </c>
      <c r="G99" s="75">
        <f t="shared" si="15"/>
        <v>0</v>
      </c>
      <c r="H99" s="34">
        <v>533951.99999999988</v>
      </c>
      <c r="I99" s="34">
        <f t="shared" si="16"/>
        <v>-533951.99999999988</v>
      </c>
      <c r="J99" s="18"/>
      <c r="K99" s="36"/>
      <c r="L99" s="76">
        <v>0.18</v>
      </c>
      <c r="M99" s="76">
        <v>0.18</v>
      </c>
      <c r="N99" s="17"/>
      <c r="O99" s="76">
        <v>0.16500000000000001</v>
      </c>
      <c r="P99" s="76">
        <v>0.16500000000000001</v>
      </c>
      <c r="Q99" s="76">
        <v>0.16500000000000001</v>
      </c>
      <c r="R99" s="76">
        <v>0.16500000000000001</v>
      </c>
      <c r="S99" s="76">
        <v>0.16500000000000001</v>
      </c>
      <c r="T99" s="76">
        <v>0.16500000000000001</v>
      </c>
      <c r="U99" s="76">
        <v>0.16500000000000001</v>
      </c>
      <c r="V99" s="76">
        <v>0.16500000000000001</v>
      </c>
      <c r="W99" s="76">
        <v>0.16500000000000001</v>
      </c>
      <c r="X99" s="76">
        <v>0.16500000000000001</v>
      </c>
      <c r="Y99" s="76">
        <v>0.16500000000000001</v>
      </c>
      <c r="Z99" s="137">
        <v>0.16500000000000001</v>
      </c>
      <c r="AA99" s="137">
        <v>0.16500000000000001</v>
      </c>
      <c r="AB99" s="137">
        <v>0.16500000000000001</v>
      </c>
      <c r="AC99" s="137">
        <v>0.16500000000000001</v>
      </c>
      <c r="AD99" s="137">
        <v>0.16500000000000001</v>
      </c>
      <c r="AE99" s="137"/>
      <c r="AF99" s="137"/>
      <c r="AG99" s="137"/>
      <c r="AH99" s="137"/>
      <c r="AI99" s="137"/>
      <c r="AJ99" s="18"/>
      <c r="AK99" s="18"/>
      <c r="AL99" s="18"/>
      <c r="AM99" s="18"/>
      <c r="AN99" s="18"/>
      <c r="AO99" s="18"/>
      <c r="AP99" s="18"/>
      <c r="AQ99" s="18"/>
      <c r="AR99" s="18"/>
      <c r="AS99" s="104"/>
      <c r="AW99" s="31">
        <f t="shared" si="13"/>
        <v>2.64</v>
      </c>
      <c r="AX99" s="18">
        <v>86400</v>
      </c>
      <c r="AY99" s="33">
        <f t="shared" si="14"/>
        <v>228096</v>
      </c>
    </row>
    <row r="100" spans="1:51" x14ac:dyDescent="0.25">
      <c r="A100" s="29"/>
      <c r="B100" s="37"/>
      <c r="C100" s="420" t="s">
        <v>79</v>
      </c>
      <c r="D100" s="73"/>
      <c r="E100" s="74">
        <v>89</v>
      </c>
      <c r="F100" s="72">
        <v>86400</v>
      </c>
      <c r="G100" s="75">
        <f t="shared" si="15"/>
        <v>0</v>
      </c>
      <c r="H100" s="34">
        <v>296639.99999999994</v>
      </c>
      <c r="I100" s="34">
        <f t="shared" si="16"/>
        <v>-296639.99999999994</v>
      </c>
      <c r="J100" s="18"/>
      <c r="K100" s="36"/>
      <c r="L100" s="76">
        <v>0.1</v>
      </c>
      <c r="M100" s="76">
        <v>0.1</v>
      </c>
      <c r="N100" s="17"/>
      <c r="O100" s="76">
        <v>6.5000000000000002E-2</v>
      </c>
      <c r="P100" s="76">
        <v>6.5000000000000002E-2</v>
      </c>
      <c r="Q100" s="76">
        <v>6.5000000000000002E-2</v>
      </c>
      <c r="R100" s="76">
        <v>6.5000000000000002E-2</v>
      </c>
      <c r="S100" s="76">
        <v>6.5000000000000002E-2</v>
      </c>
      <c r="T100" s="76">
        <v>6.5000000000000002E-2</v>
      </c>
      <c r="U100" s="76">
        <v>6.5000000000000002E-2</v>
      </c>
      <c r="V100" s="76">
        <v>6.5000000000000002E-2</v>
      </c>
      <c r="W100" s="76">
        <v>6.5000000000000002E-2</v>
      </c>
      <c r="X100" s="76">
        <v>6.5000000000000002E-2</v>
      </c>
      <c r="Y100" s="76">
        <v>6.5000000000000002E-2</v>
      </c>
      <c r="Z100" s="137">
        <v>6.5000000000000002E-2</v>
      </c>
      <c r="AA100" s="137">
        <v>6.5000000000000002E-2</v>
      </c>
      <c r="AB100" s="137">
        <v>6.5000000000000002E-2</v>
      </c>
      <c r="AC100" s="137">
        <v>6.5000000000000002E-2</v>
      </c>
      <c r="AD100" s="137">
        <v>6.5000000000000002E-2</v>
      </c>
      <c r="AE100" s="137"/>
      <c r="AF100" s="137"/>
      <c r="AG100" s="137"/>
      <c r="AH100" s="137"/>
      <c r="AI100" s="137"/>
      <c r="AJ100" s="18"/>
      <c r="AK100" s="18"/>
      <c r="AL100" s="18"/>
      <c r="AM100" s="18"/>
      <c r="AN100" s="18"/>
      <c r="AO100" s="18"/>
      <c r="AP100" s="18"/>
      <c r="AQ100" s="18"/>
      <c r="AR100" s="18"/>
      <c r="AS100" s="104"/>
      <c r="AW100" s="31">
        <f t="shared" si="13"/>
        <v>1.0399999999999996</v>
      </c>
      <c r="AX100" s="18">
        <v>86400</v>
      </c>
      <c r="AY100" s="33">
        <f t="shared" si="14"/>
        <v>89855.999999999971</v>
      </c>
    </row>
    <row r="101" spans="1:51" x14ac:dyDescent="0.25">
      <c r="A101" s="29"/>
      <c r="B101" s="37"/>
      <c r="C101" s="420" t="s">
        <v>80</v>
      </c>
      <c r="D101" s="73"/>
      <c r="E101" s="74">
        <v>89</v>
      </c>
      <c r="F101" s="72">
        <v>86400</v>
      </c>
      <c r="G101" s="75">
        <f t="shared" si="15"/>
        <v>0</v>
      </c>
      <c r="H101" s="34">
        <v>444960</v>
      </c>
      <c r="I101" s="34">
        <f t="shared" si="16"/>
        <v>-444960</v>
      </c>
      <c r="J101" s="18"/>
      <c r="K101" s="36"/>
      <c r="L101" s="76">
        <v>0.15</v>
      </c>
      <c r="M101" s="76">
        <v>0.15</v>
      </c>
      <c r="N101" s="17"/>
      <c r="O101" s="76">
        <v>0.15</v>
      </c>
      <c r="P101" s="76">
        <v>0.15</v>
      </c>
      <c r="Q101" s="76">
        <v>0.15</v>
      </c>
      <c r="R101" s="76">
        <v>0.15</v>
      </c>
      <c r="S101" s="76">
        <v>0.15</v>
      </c>
      <c r="T101" s="76">
        <v>0.15</v>
      </c>
      <c r="U101" s="76">
        <v>0.15</v>
      </c>
      <c r="V101" s="76">
        <v>0.15</v>
      </c>
      <c r="W101" s="76">
        <v>0.15</v>
      </c>
      <c r="X101" s="76">
        <v>0.15</v>
      </c>
      <c r="Y101" s="76">
        <v>0.15</v>
      </c>
      <c r="Z101" s="137">
        <v>0.15</v>
      </c>
      <c r="AA101" s="137">
        <v>0.15</v>
      </c>
      <c r="AB101" s="137">
        <v>0.15</v>
      </c>
      <c r="AC101" s="137">
        <v>0.15</v>
      </c>
      <c r="AD101" s="137">
        <v>0.15</v>
      </c>
      <c r="AE101" s="137"/>
      <c r="AF101" s="137"/>
      <c r="AG101" s="137"/>
      <c r="AH101" s="137"/>
      <c r="AI101" s="137"/>
      <c r="AJ101" s="18"/>
      <c r="AK101" s="18"/>
      <c r="AL101" s="18"/>
      <c r="AM101" s="18"/>
      <c r="AN101" s="18"/>
      <c r="AO101" s="18"/>
      <c r="AP101" s="18"/>
      <c r="AQ101" s="18"/>
      <c r="AR101" s="18"/>
      <c r="AS101" s="104"/>
      <c r="AW101" s="31">
        <f t="shared" si="13"/>
        <v>2.3999999999999995</v>
      </c>
      <c r="AX101" s="18">
        <v>86400</v>
      </c>
      <c r="AY101" s="33">
        <f t="shared" si="14"/>
        <v>207359.99999999994</v>
      </c>
    </row>
    <row r="102" spans="1:51" x14ac:dyDescent="0.25">
      <c r="A102" s="29"/>
      <c r="B102" s="37"/>
      <c r="C102" s="77" t="s">
        <v>81</v>
      </c>
      <c r="D102" s="78"/>
      <c r="E102" s="79">
        <v>89</v>
      </c>
      <c r="F102" s="77">
        <v>86400</v>
      </c>
      <c r="G102" s="80">
        <f t="shared" si="15"/>
        <v>0</v>
      </c>
      <c r="H102" s="34">
        <v>88992</v>
      </c>
      <c r="I102" s="34">
        <f t="shared" si="16"/>
        <v>-88992</v>
      </c>
      <c r="J102" s="18"/>
      <c r="K102" s="36"/>
      <c r="L102" s="76">
        <v>0.03</v>
      </c>
      <c r="M102" s="76">
        <v>0.03</v>
      </c>
      <c r="N102" s="17"/>
      <c r="O102" s="76">
        <v>1.4999999999999999E-2</v>
      </c>
      <c r="P102" s="76">
        <v>1.4999999999999999E-2</v>
      </c>
      <c r="Q102" s="76">
        <v>1.4999999999999999E-2</v>
      </c>
      <c r="R102" s="76">
        <v>1.4999999999999999E-2</v>
      </c>
      <c r="S102" s="76">
        <v>1.4999999999999999E-2</v>
      </c>
      <c r="T102" s="76">
        <v>1.4999999999999999E-2</v>
      </c>
      <c r="U102" s="76">
        <v>1.4999999999999999E-2</v>
      </c>
      <c r="V102" s="76">
        <v>1.4999999999999999E-2</v>
      </c>
      <c r="W102" s="76">
        <v>1.4999999999999999E-2</v>
      </c>
      <c r="X102" s="76">
        <v>1.4999999999999999E-2</v>
      </c>
      <c r="Y102" s="76">
        <v>1.4999999999999999E-2</v>
      </c>
      <c r="Z102" s="137">
        <v>1.4999999999999999E-2</v>
      </c>
      <c r="AA102" s="137">
        <v>1.4999999999999999E-2</v>
      </c>
      <c r="AB102" s="137">
        <v>1.4999999999999999E-2</v>
      </c>
      <c r="AC102" s="137">
        <v>1.4999999999999999E-2</v>
      </c>
      <c r="AD102" s="137">
        <v>1.4999999999999999E-2</v>
      </c>
      <c r="AE102" s="137"/>
      <c r="AF102" s="137"/>
      <c r="AG102" s="137"/>
      <c r="AH102" s="137"/>
      <c r="AI102" s="137"/>
      <c r="AJ102" s="18"/>
      <c r="AK102" s="18"/>
      <c r="AL102" s="18"/>
      <c r="AM102" s="18"/>
      <c r="AN102" s="18"/>
      <c r="AO102" s="18"/>
      <c r="AP102" s="18"/>
      <c r="AQ102" s="18"/>
      <c r="AR102" s="18"/>
      <c r="AS102" s="104"/>
      <c r="AW102" s="31">
        <f t="shared" si="13"/>
        <v>0.2400000000000001</v>
      </c>
      <c r="AX102" s="18">
        <v>86400</v>
      </c>
      <c r="AY102" s="33">
        <f t="shared" si="14"/>
        <v>20736.000000000007</v>
      </c>
    </row>
    <row r="103" spans="1:51" x14ac:dyDescent="0.25">
      <c r="A103" s="29"/>
      <c r="B103" s="37"/>
      <c r="C103" s="77" t="s">
        <v>82</v>
      </c>
      <c r="D103" s="78"/>
      <c r="E103" s="79">
        <v>89</v>
      </c>
      <c r="F103" s="77">
        <v>86400</v>
      </c>
      <c r="G103" s="80">
        <f t="shared" si="15"/>
        <v>0</v>
      </c>
      <c r="H103" s="34">
        <v>148319.99999999997</v>
      </c>
      <c r="I103" s="34">
        <f t="shared" si="16"/>
        <v>-148319.99999999997</v>
      </c>
      <c r="J103" s="18"/>
      <c r="K103" s="36"/>
      <c r="L103" s="76">
        <v>0.05</v>
      </c>
      <c r="M103" s="76">
        <v>0.05</v>
      </c>
      <c r="N103" s="17"/>
      <c r="O103" s="76">
        <v>0.01</v>
      </c>
      <c r="P103" s="76">
        <v>0.01</v>
      </c>
      <c r="Q103" s="76">
        <v>0.01</v>
      </c>
      <c r="R103" s="76">
        <v>0.01</v>
      </c>
      <c r="S103" s="76">
        <v>0.01</v>
      </c>
      <c r="T103" s="76">
        <v>0.01</v>
      </c>
      <c r="U103" s="76">
        <v>0.01</v>
      </c>
      <c r="V103" s="76">
        <v>0.01</v>
      </c>
      <c r="W103" s="76">
        <v>0.01</v>
      </c>
      <c r="X103" s="76">
        <v>0.01</v>
      </c>
      <c r="Y103" s="76">
        <v>0.01</v>
      </c>
      <c r="Z103" s="137">
        <v>0.01</v>
      </c>
      <c r="AA103" s="137">
        <v>0.01</v>
      </c>
      <c r="AB103" s="137">
        <v>0.01</v>
      </c>
      <c r="AC103" s="137">
        <v>0.01</v>
      </c>
      <c r="AD103" s="137">
        <v>0.01</v>
      </c>
      <c r="AE103" s="137"/>
      <c r="AF103" s="137"/>
      <c r="AG103" s="137"/>
      <c r="AH103" s="137"/>
      <c r="AI103" s="137"/>
      <c r="AJ103" s="18"/>
      <c r="AK103" s="18"/>
      <c r="AL103" s="18"/>
      <c r="AM103" s="18"/>
      <c r="AN103" s="18"/>
      <c r="AO103" s="18"/>
      <c r="AP103" s="18"/>
      <c r="AQ103" s="18"/>
      <c r="AR103" s="18"/>
      <c r="AS103" s="104"/>
      <c r="AW103" s="31">
        <f t="shared" si="13"/>
        <v>0.16</v>
      </c>
      <c r="AX103" s="18">
        <v>86400</v>
      </c>
      <c r="AY103" s="33">
        <f t="shared" si="14"/>
        <v>13824</v>
      </c>
    </row>
    <row r="104" spans="1:51" x14ac:dyDescent="0.25">
      <c r="A104" s="29"/>
      <c r="B104" s="37"/>
      <c r="C104" s="77" t="s">
        <v>83</v>
      </c>
      <c r="D104" s="78"/>
      <c r="E104" s="79">
        <v>89</v>
      </c>
      <c r="F104" s="77">
        <v>86400</v>
      </c>
      <c r="G104" s="80">
        <f t="shared" si="15"/>
        <v>0</v>
      </c>
      <c r="H104" s="34">
        <v>0</v>
      </c>
      <c r="I104" s="34">
        <f t="shared" si="16"/>
        <v>0</v>
      </c>
      <c r="J104" s="18"/>
      <c r="K104" s="36"/>
      <c r="L104" s="76">
        <v>0</v>
      </c>
      <c r="M104" s="76">
        <v>0</v>
      </c>
      <c r="N104" s="17"/>
      <c r="O104" s="76">
        <v>0.02</v>
      </c>
      <c r="P104" s="76">
        <v>0.02</v>
      </c>
      <c r="Q104" s="76">
        <v>0.02</v>
      </c>
      <c r="R104" s="76">
        <v>0.02</v>
      </c>
      <c r="S104" s="76">
        <v>0.02</v>
      </c>
      <c r="T104" s="76">
        <v>0.02</v>
      </c>
      <c r="U104" s="76">
        <v>0.02</v>
      </c>
      <c r="V104" s="76">
        <v>0.02</v>
      </c>
      <c r="W104" s="76">
        <v>0.02</v>
      </c>
      <c r="X104" s="76">
        <v>0.02</v>
      </c>
      <c r="Y104" s="76">
        <v>0.02</v>
      </c>
      <c r="Z104" s="137">
        <v>0.02</v>
      </c>
      <c r="AA104" s="137">
        <v>0.02</v>
      </c>
      <c r="AB104" s="137">
        <v>0.02</v>
      </c>
      <c r="AC104" s="137">
        <v>0.02</v>
      </c>
      <c r="AD104" s="137">
        <v>0.02</v>
      </c>
      <c r="AE104" s="137"/>
      <c r="AF104" s="137"/>
      <c r="AG104" s="137"/>
      <c r="AH104" s="137"/>
      <c r="AI104" s="137"/>
      <c r="AJ104" s="18"/>
      <c r="AK104" s="18"/>
      <c r="AL104" s="18"/>
      <c r="AM104" s="18"/>
      <c r="AN104" s="18"/>
      <c r="AO104" s="18"/>
      <c r="AP104" s="18"/>
      <c r="AQ104" s="18"/>
      <c r="AR104" s="18"/>
      <c r="AS104" s="104"/>
      <c r="AW104" s="31">
        <f t="shared" si="13"/>
        <v>0.32</v>
      </c>
      <c r="AX104" s="18">
        <v>86400</v>
      </c>
      <c r="AY104" s="33">
        <f t="shared" si="14"/>
        <v>27648</v>
      </c>
    </row>
    <row r="105" spans="1:51" x14ac:dyDescent="0.25">
      <c r="A105" s="29"/>
      <c r="B105" s="37"/>
      <c r="C105" s="77" t="s">
        <v>84</v>
      </c>
      <c r="D105" s="78"/>
      <c r="E105" s="79">
        <v>89</v>
      </c>
      <c r="F105" s="77">
        <v>86400</v>
      </c>
      <c r="G105" s="80">
        <f t="shared" si="15"/>
        <v>0</v>
      </c>
      <c r="H105" s="34">
        <v>484512</v>
      </c>
      <c r="I105" s="34">
        <f t="shared" si="16"/>
        <v>-484512</v>
      </c>
      <c r="J105" s="18"/>
      <c r="K105" s="36"/>
      <c r="L105" s="76">
        <v>0.17</v>
      </c>
      <c r="M105" s="76">
        <v>0.17</v>
      </c>
      <c r="N105" s="17"/>
      <c r="O105" s="76">
        <v>0.09</v>
      </c>
      <c r="P105" s="76">
        <v>0.09</v>
      </c>
      <c r="Q105" s="76">
        <v>0.09</v>
      </c>
      <c r="R105" s="76">
        <v>0.09</v>
      </c>
      <c r="S105" s="76">
        <v>0.09</v>
      </c>
      <c r="T105" s="76">
        <v>0.09</v>
      </c>
      <c r="U105" s="76">
        <v>0.09</v>
      </c>
      <c r="V105" s="76">
        <v>0.09</v>
      </c>
      <c r="W105" s="76">
        <v>0.09</v>
      </c>
      <c r="X105" s="76">
        <v>0.09</v>
      </c>
      <c r="Y105" s="76">
        <v>0.09</v>
      </c>
      <c r="Z105" s="137">
        <v>0.09</v>
      </c>
      <c r="AA105" s="137">
        <v>0.09</v>
      </c>
      <c r="AB105" s="137">
        <v>0.09</v>
      </c>
      <c r="AC105" s="137">
        <v>0.09</v>
      </c>
      <c r="AD105" s="137">
        <v>0.09</v>
      </c>
      <c r="AE105" s="137"/>
      <c r="AF105" s="137"/>
      <c r="AG105" s="137"/>
      <c r="AH105" s="137"/>
      <c r="AI105" s="137"/>
      <c r="AJ105" s="18"/>
      <c r="AK105" s="18"/>
      <c r="AL105" s="18"/>
      <c r="AM105" s="18"/>
      <c r="AN105" s="18"/>
      <c r="AO105" s="18"/>
      <c r="AP105" s="18"/>
      <c r="AQ105" s="18"/>
      <c r="AR105" s="18"/>
      <c r="AS105" s="104"/>
      <c r="AW105" s="31">
        <f t="shared" si="13"/>
        <v>1.4400000000000002</v>
      </c>
      <c r="AX105" s="18">
        <v>86400</v>
      </c>
      <c r="AY105" s="33">
        <f t="shared" si="14"/>
        <v>124416.00000000001</v>
      </c>
    </row>
    <row r="106" spans="1:51" x14ac:dyDescent="0.25">
      <c r="A106" s="29"/>
      <c r="B106" s="37"/>
      <c r="C106" s="77" t="s">
        <v>85</v>
      </c>
      <c r="D106" s="78"/>
      <c r="E106" s="79">
        <v>89</v>
      </c>
      <c r="F106" s="77">
        <v>86400</v>
      </c>
      <c r="G106" s="80">
        <f t="shared" si="15"/>
        <v>0</v>
      </c>
      <c r="H106" s="34">
        <v>118656</v>
      </c>
      <c r="I106" s="34">
        <f t="shared" si="16"/>
        <v>-118656</v>
      </c>
      <c r="J106" s="18"/>
      <c r="K106" s="36"/>
      <c r="L106" s="76">
        <v>0.04</v>
      </c>
      <c r="M106" s="76">
        <v>0.04</v>
      </c>
      <c r="N106" s="17"/>
      <c r="O106" s="76">
        <v>5.0000000000000001E-3</v>
      </c>
      <c r="P106" s="76">
        <v>5.0000000000000001E-3</v>
      </c>
      <c r="Q106" s="76">
        <v>5.0000000000000001E-3</v>
      </c>
      <c r="R106" s="76">
        <v>5.0000000000000001E-3</v>
      </c>
      <c r="S106" s="76">
        <v>5.0000000000000001E-3</v>
      </c>
      <c r="T106" s="76">
        <v>5.0000000000000001E-3</v>
      </c>
      <c r="U106" s="76">
        <v>5.0000000000000001E-3</v>
      </c>
      <c r="V106" s="76">
        <v>5.0000000000000001E-3</v>
      </c>
      <c r="W106" s="76">
        <v>5.0000000000000001E-3</v>
      </c>
      <c r="X106" s="76">
        <v>5.0000000000000001E-3</v>
      </c>
      <c r="Y106" s="76">
        <v>5.0000000000000001E-3</v>
      </c>
      <c r="Z106" s="137">
        <v>5.0000000000000001E-3</v>
      </c>
      <c r="AA106" s="137">
        <v>5.0000000000000001E-3</v>
      </c>
      <c r="AB106" s="137">
        <v>5.0000000000000001E-3</v>
      </c>
      <c r="AC106" s="137">
        <v>5.0000000000000001E-3</v>
      </c>
      <c r="AD106" s="137">
        <v>5.0000000000000001E-3</v>
      </c>
      <c r="AE106" s="137"/>
      <c r="AF106" s="137"/>
      <c r="AG106" s="137"/>
      <c r="AH106" s="137"/>
      <c r="AI106" s="137"/>
      <c r="AJ106" s="18"/>
      <c r="AK106" s="18"/>
      <c r="AL106" s="18"/>
      <c r="AM106" s="18"/>
      <c r="AN106" s="18"/>
      <c r="AO106" s="18"/>
      <c r="AP106" s="18"/>
      <c r="AQ106" s="18"/>
      <c r="AR106" s="18"/>
      <c r="AS106" s="104"/>
      <c r="AW106" s="31">
        <f t="shared" si="13"/>
        <v>0.08</v>
      </c>
      <c r="AX106" s="18">
        <v>86400</v>
      </c>
      <c r="AY106" s="33">
        <f t="shared" si="14"/>
        <v>6912</v>
      </c>
    </row>
    <row r="107" spans="1:51" x14ac:dyDescent="0.25">
      <c r="A107" s="29"/>
      <c r="B107" s="37"/>
      <c r="C107" s="77" t="s">
        <v>86</v>
      </c>
      <c r="D107" s="78"/>
      <c r="E107" s="79">
        <v>89</v>
      </c>
      <c r="F107" s="77">
        <v>86400</v>
      </c>
      <c r="G107" s="80">
        <f t="shared" si="15"/>
        <v>0</v>
      </c>
      <c r="H107" s="34">
        <v>118656</v>
      </c>
      <c r="I107" s="34">
        <f t="shared" si="16"/>
        <v>-118656</v>
      </c>
      <c r="J107" s="18"/>
      <c r="K107" s="36"/>
      <c r="L107" s="76">
        <v>0.04</v>
      </c>
      <c r="M107" s="76">
        <v>0.04</v>
      </c>
      <c r="N107" s="17"/>
      <c r="O107" s="76">
        <v>0.02</v>
      </c>
      <c r="P107" s="76">
        <v>0.02</v>
      </c>
      <c r="Q107" s="76">
        <v>0.02</v>
      </c>
      <c r="R107" s="76">
        <v>0.02</v>
      </c>
      <c r="S107" s="76">
        <v>0.02</v>
      </c>
      <c r="T107" s="76">
        <v>0.02</v>
      </c>
      <c r="U107" s="76">
        <v>0.02</v>
      </c>
      <c r="V107" s="76">
        <v>0.02</v>
      </c>
      <c r="W107" s="76">
        <v>0.02</v>
      </c>
      <c r="X107" s="76">
        <v>0.02</v>
      </c>
      <c r="Y107" s="76">
        <v>0.02</v>
      </c>
      <c r="Z107" s="137">
        <v>0.02</v>
      </c>
      <c r="AA107" s="137">
        <v>0.02</v>
      </c>
      <c r="AB107" s="137">
        <v>0.02</v>
      </c>
      <c r="AC107" s="137">
        <v>0.02</v>
      </c>
      <c r="AD107" s="137">
        <v>0.02</v>
      </c>
      <c r="AE107" s="137"/>
      <c r="AF107" s="137"/>
      <c r="AG107" s="137"/>
      <c r="AH107" s="137"/>
      <c r="AI107" s="137"/>
      <c r="AJ107" s="18"/>
      <c r="AK107" s="18"/>
      <c r="AL107" s="18"/>
      <c r="AM107" s="18"/>
      <c r="AN107" s="18"/>
      <c r="AO107" s="18"/>
      <c r="AP107" s="18"/>
      <c r="AQ107" s="18"/>
      <c r="AR107" s="18"/>
      <c r="AS107" s="104"/>
      <c r="AW107" s="31">
        <f t="shared" si="13"/>
        <v>0.32</v>
      </c>
      <c r="AX107" s="18">
        <v>86400</v>
      </c>
      <c r="AY107" s="33">
        <f t="shared" si="14"/>
        <v>27648</v>
      </c>
    </row>
    <row r="108" spans="1:51" x14ac:dyDescent="0.25">
      <c r="A108" s="29"/>
      <c r="B108" s="37"/>
      <c r="C108" s="77" t="s">
        <v>87</v>
      </c>
      <c r="D108" s="78"/>
      <c r="E108" s="79">
        <v>89</v>
      </c>
      <c r="F108" s="77">
        <v>86400</v>
      </c>
      <c r="G108" s="80">
        <f t="shared" si="15"/>
        <v>0</v>
      </c>
      <c r="H108" s="34">
        <v>59328</v>
      </c>
      <c r="I108" s="34">
        <f t="shared" si="16"/>
        <v>-59328</v>
      </c>
      <c r="J108" s="18"/>
      <c r="K108" s="36"/>
      <c r="L108" s="76">
        <v>0.02</v>
      </c>
      <c r="M108" s="76">
        <v>0.02</v>
      </c>
      <c r="N108" s="17"/>
      <c r="O108" s="76">
        <v>1.4999999999999999E-2</v>
      </c>
      <c r="P108" s="76">
        <v>1.4999999999999999E-2</v>
      </c>
      <c r="Q108" s="76">
        <v>1.4999999999999999E-2</v>
      </c>
      <c r="R108" s="76">
        <v>1.4999999999999999E-2</v>
      </c>
      <c r="S108" s="76">
        <v>1.4999999999999999E-2</v>
      </c>
      <c r="T108" s="76">
        <v>1.4999999999999999E-2</v>
      </c>
      <c r="U108" s="76">
        <v>1.4999999999999999E-2</v>
      </c>
      <c r="V108" s="76">
        <v>1.4999999999999999E-2</v>
      </c>
      <c r="W108" s="76">
        <v>1.4999999999999999E-2</v>
      </c>
      <c r="X108" s="76">
        <v>1.4999999999999999E-2</v>
      </c>
      <c r="Y108" s="76">
        <v>1.4999999999999999E-2</v>
      </c>
      <c r="Z108" s="137">
        <v>1.4999999999999999E-2</v>
      </c>
      <c r="AA108" s="137">
        <v>1.4999999999999999E-2</v>
      </c>
      <c r="AB108" s="137">
        <v>1.4999999999999999E-2</v>
      </c>
      <c r="AC108" s="137">
        <v>1.4999999999999999E-2</v>
      </c>
      <c r="AD108" s="137">
        <v>1.4999999999999999E-2</v>
      </c>
      <c r="AE108" s="137"/>
      <c r="AF108" s="137"/>
      <c r="AG108" s="137"/>
      <c r="AH108" s="137"/>
      <c r="AI108" s="137"/>
      <c r="AJ108" s="18"/>
      <c r="AK108" s="18"/>
      <c r="AL108" s="18"/>
      <c r="AM108" s="18"/>
      <c r="AN108" s="18"/>
      <c r="AO108" s="18"/>
      <c r="AP108" s="18"/>
      <c r="AQ108" s="18"/>
      <c r="AR108" s="18"/>
      <c r="AS108" s="104"/>
      <c r="AW108" s="31">
        <f t="shared" si="13"/>
        <v>0.2400000000000001</v>
      </c>
      <c r="AX108" s="18">
        <v>86400</v>
      </c>
      <c r="AY108" s="33">
        <f t="shared" si="14"/>
        <v>20736.000000000007</v>
      </c>
    </row>
    <row r="109" spans="1:51" x14ac:dyDescent="0.25">
      <c r="A109" s="29"/>
      <c r="B109" s="37"/>
      <c r="C109" s="77" t="s">
        <v>88</v>
      </c>
      <c r="D109" s="78"/>
      <c r="E109" s="79">
        <v>89</v>
      </c>
      <c r="F109" s="77">
        <v>86400</v>
      </c>
      <c r="G109" s="80">
        <f t="shared" si="15"/>
        <v>0</v>
      </c>
      <c r="H109" s="34">
        <v>88992</v>
      </c>
      <c r="I109" s="34">
        <f t="shared" si="16"/>
        <v>-88992</v>
      </c>
      <c r="J109" s="18"/>
      <c r="K109" s="36"/>
      <c r="L109" s="76">
        <v>0.03</v>
      </c>
      <c r="M109" s="76">
        <v>0.03</v>
      </c>
      <c r="N109" s="17"/>
      <c r="O109" s="76">
        <v>0.03</v>
      </c>
      <c r="P109" s="76">
        <v>0.03</v>
      </c>
      <c r="Q109" s="76">
        <v>0.03</v>
      </c>
      <c r="R109" s="76">
        <v>0.03</v>
      </c>
      <c r="S109" s="76">
        <v>0.03</v>
      </c>
      <c r="T109" s="76">
        <v>0.03</v>
      </c>
      <c r="U109" s="76">
        <v>0.03</v>
      </c>
      <c r="V109" s="76">
        <v>0.03</v>
      </c>
      <c r="W109" s="76">
        <v>0.03</v>
      </c>
      <c r="X109" s="76">
        <v>0.03</v>
      </c>
      <c r="Y109" s="76">
        <v>0.03</v>
      </c>
      <c r="Z109" s="137">
        <v>0.03</v>
      </c>
      <c r="AA109" s="137">
        <v>0.03</v>
      </c>
      <c r="AB109" s="137">
        <v>0.03</v>
      </c>
      <c r="AC109" s="137">
        <v>0.03</v>
      </c>
      <c r="AD109" s="137">
        <v>0.03</v>
      </c>
      <c r="AE109" s="137"/>
      <c r="AF109" s="137"/>
      <c r="AG109" s="137"/>
      <c r="AH109" s="137"/>
      <c r="AI109" s="137"/>
      <c r="AJ109" s="18"/>
      <c r="AK109" s="18"/>
      <c r="AL109" s="18"/>
      <c r="AM109" s="18"/>
      <c r="AN109" s="18"/>
      <c r="AO109" s="18"/>
      <c r="AP109" s="18"/>
      <c r="AQ109" s="18"/>
      <c r="AR109" s="18"/>
      <c r="AS109" s="104"/>
      <c r="AW109" s="31">
        <f t="shared" si="13"/>
        <v>0.4800000000000002</v>
      </c>
      <c r="AX109" s="18">
        <v>86400</v>
      </c>
      <c r="AY109" s="33">
        <f t="shared" si="14"/>
        <v>41472.000000000015</v>
      </c>
    </row>
    <row r="110" spans="1:51" x14ac:dyDescent="0.25">
      <c r="A110" s="29"/>
      <c r="B110" s="37"/>
      <c r="C110" s="77" t="s">
        <v>89</v>
      </c>
      <c r="D110" s="78"/>
      <c r="E110" s="79">
        <v>89</v>
      </c>
      <c r="F110" s="77">
        <v>86400</v>
      </c>
      <c r="G110" s="80">
        <f t="shared" si="15"/>
        <v>0</v>
      </c>
      <c r="H110" s="34">
        <v>88992</v>
      </c>
      <c r="I110" s="34">
        <f t="shared" si="16"/>
        <v>-88992</v>
      </c>
      <c r="J110" s="18"/>
      <c r="K110" s="36"/>
      <c r="L110" s="76">
        <v>0.03</v>
      </c>
      <c r="M110" s="76">
        <v>0.03</v>
      </c>
      <c r="N110" s="17"/>
      <c r="O110" s="76">
        <v>0.04</v>
      </c>
      <c r="P110" s="76">
        <v>0.04</v>
      </c>
      <c r="Q110" s="76">
        <v>0.04</v>
      </c>
      <c r="R110" s="76">
        <v>0.04</v>
      </c>
      <c r="S110" s="76">
        <v>0.04</v>
      </c>
      <c r="T110" s="76">
        <v>0.04</v>
      </c>
      <c r="U110" s="76">
        <v>0.04</v>
      </c>
      <c r="V110" s="76">
        <v>0.04</v>
      </c>
      <c r="W110" s="76">
        <v>0.04</v>
      </c>
      <c r="X110" s="76">
        <v>0.04</v>
      </c>
      <c r="Y110" s="76">
        <v>0.04</v>
      </c>
      <c r="Z110" s="137">
        <v>0.04</v>
      </c>
      <c r="AA110" s="137">
        <v>0.04</v>
      </c>
      <c r="AB110" s="137">
        <v>0.04</v>
      </c>
      <c r="AC110" s="137">
        <v>0.04</v>
      </c>
      <c r="AD110" s="137">
        <v>0.04</v>
      </c>
      <c r="AE110" s="137"/>
      <c r="AF110" s="137"/>
      <c r="AG110" s="137"/>
      <c r="AH110" s="137"/>
      <c r="AI110" s="137"/>
      <c r="AJ110" s="18"/>
      <c r="AK110" s="18"/>
      <c r="AL110" s="18"/>
      <c r="AM110" s="18"/>
      <c r="AN110" s="18"/>
      <c r="AO110" s="18"/>
      <c r="AP110" s="18"/>
      <c r="AQ110" s="18"/>
      <c r="AR110" s="18"/>
      <c r="AS110" s="104"/>
      <c r="AW110" s="31">
        <f t="shared" si="13"/>
        <v>0.64</v>
      </c>
      <c r="AX110" s="18">
        <v>86400</v>
      </c>
      <c r="AY110" s="33">
        <f t="shared" si="14"/>
        <v>55296</v>
      </c>
    </row>
    <row r="111" spans="1:51" x14ac:dyDescent="0.25">
      <c r="A111" s="29"/>
      <c r="B111" s="37"/>
      <c r="C111" s="77" t="s">
        <v>90</v>
      </c>
      <c r="D111" s="78"/>
      <c r="E111" s="79">
        <v>89</v>
      </c>
      <c r="F111" s="77">
        <v>86400</v>
      </c>
      <c r="G111" s="80">
        <f t="shared" si="15"/>
        <v>0</v>
      </c>
      <c r="H111" s="34">
        <v>0</v>
      </c>
      <c r="I111" s="34">
        <f t="shared" si="16"/>
        <v>0</v>
      </c>
      <c r="J111" s="18"/>
      <c r="K111" s="36"/>
      <c r="L111" s="76">
        <v>0</v>
      </c>
      <c r="M111" s="76">
        <v>0</v>
      </c>
      <c r="N111" s="17"/>
      <c r="O111" s="76">
        <v>0.03</v>
      </c>
      <c r="P111" s="76">
        <v>0.03</v>
      </c>
      <c r="Q111" s="76">
        <v>0.03</v>
      </c>
      <c r="R111" s="76">
        <v>0.03</v>
      </c>
      <c r="S111" s="76">
        <v>0.03</v>
      </c>
      <c r="T111" s="76">
        <v>0.03</v>
      </c>
      <c r="U111" s="76">
        <v>0.03</v>
      </c>
      <c r="V111" s="76">
        <v>0.03</v>
      </c>
      <c r="W111" s="76">
        <v>0.03</v>
      </c>
      <c r="X111" s="76">
        <v>0.03</v>
      </c>
      <c r="Y111" s="76">
        <v>0.03</v>
      </c>
      <c r="Z111" s="137">
        <v>0.03</v>
      </c>
      <c r="AA111" s="137">
        <v>0.03</v>
      </c>
      <c r="AB111" s="137">
        <v>0.03</v>
      </c>
      <c r="AC111" s="137">
        <v>0.03</v>
      </c>
      <c r="AD111" s="137">
        <v>0.03</v>
      </c>
      <c r="AE111" s="137"/>
      <c r="AF111" s="137"/>
      <c r="AG111" s="137"/>
      <c r="AH111" s="137"/>
      <c r="AI111" s="137"/>
      <c r="AJ111" s="18"/>
      <c r="AK111" s="18"/>
      <c r="AL111" s="18"/>
      <c r="AM111" s="18"/>
      <c r="AN111" s="18"/>
      <c r="AO111" s="18"/>
      <c r="AP111" s="18"/>
      <c r="AQ111" s="18"/>
      <c r="AR111" s="18"/>
      <c r="AS111" s="104"/>
      <c r="AW111" s="31">
        <f t="shared" si="13"/>
        <v>0.4800000000000002</v>
      </c>
      <c r="AX111" s="18">
        <v>86400</v>
      </c>
      <c r="AY111" s="33">
        <f t="shared" si="14"/>
        <v>41472.000000000015</v>
      </c>
    </row>
    <row r="112" spans="1:51" x14ac:dyDescent="0.25">
      <c r="A112" s="29"/>
      <c r="B112" s="37"/>
      <c r="C112" s="77" t="s">
        <v>91</v>
      </c>
      <c r="D112" s="78"/>
      <c r="E112" s="79">
        <v>89</v>
      </c>
      <c r="F112" s="77">
        <v>86400</v>
      </c>
      <c r="G112" s="80">
        <f t="shared" si="15"/>
        <v>0</v>
      </c>
      <c r="H112" s="34">
        <v>59328</v>
      </c>
      <c r="I112" s="34">
        <f t="shared" si="16"/>
        <v>-59328</v>
      </c>
      <c r="J112" s="18"/>
      <c r="K112" s="36"/>
      <c r="L112" s="76">
        <v>0.02</v>
      </c>
      <c r="M112" s="76">
        <v>0.02</v>
      </c>
      <c r="N112" s="17"/>
      <c r="O112" s="76">
        <v>0.03</v>
      </c>
      <c r="P112" s="76">
        <v>0.03</v>
      </c>
      <c r="Q112" s="76">
        <v>0.03</v>
      </c>
      <c r="R112" s="76">
        <v>0.03</v>
      </c>
      <c r="S112" s="76">
        <v>0.03</v>
      </c>
      <c r="T112" s="76">
        <v>0.03</v>
      </c>
      <c r="U112" s="76">
        <v>0.03</v>
      </c>
      <c r="V112" s="76">
        <v>0.03</v>
      </c>
      <c r="W112" s="76">
        <v>0.03</v>
      </c>
      <c r="X112" s="76">
        <v>0.03</v>
      </c>
      <c r="Y112" s="76">
        <v>0.03</v>
      </c>
      <c r="Z112" s="137">
        <v>0.03</v>
      </c>
      <c r="AA112" s="137">
        <v>0.03</v>
      </c>
      <c r="AB112" s="137">
        <v>0.03</v>
      </c>
      <c r="AC112" s="137">
        <v>0.03</v>
      </c>
      <c r="AD112" s="137">
        <v>0.03</v>
      </c>
      <c r="AE112" s="137"/>
      <c r="AF112" s="137"/>
      <c r="AG112" s="137"/>
      <c r="AH112" s="137"/>
      <c r="AI112" s="137"/>
      <c r="AJ112" s="18"/>
      <c r="AK112" s="18"/>
      <c r="AL112" s="18"/>
      <c r="AM112" s="18"/>
      <c r="AN112" s="18"/>
      <c r="AO112" s="18"/>
      <c r="AP112" s="18"/>
      <c r="AQ112" s="18"/>
      <c r="AR112" s="18"/>
      <c r="AS112" s="104"/>
      <c r="AW112" s="31">
        <f t="shared" si="13"/>
        <v>0.4800000000000002</v>
      </c>
      <c r="AX112" s="18">
        <v>86400</v>
      </c>
      <c r="AY112" s="33">
        <f t="shared" si="14"/>
        <v>41472.000000000015</v>
      </c>
    </row>
    <row r="113" spans="1:51" x14ac:dyDescent="0.25">
      <c r="A113" s="29"/>
      <c r="B113" s="37"/>
      <c r="C113" s="77" t="s">
        <v>92</v>
      </c>
      <c r="D113" s="78"/>
      <c r="E113" s="79">
        <v>89</v>
      </c>
      <c r="F113" s="77">
        <v>86400</v>
      </c>
      <c r="G113" s="80">
        <f t="shared" si="15"/>
        <v>0</v>
      </c>
      <c r="H113" s="34">
        <v>355968</v>
      </c>
      <c r="I113" s="34">
        <f t="shared" si="16"/>
        <v>-355968</v>
      </c>
      <c r="J113" s="18"/>
      <c r="K113" s="36"/>
      <c r="L113" s="76">
        <v>0.12</v>
      </c>
      <c r="M113" s="76">
        <v>0.12</v>
      </c>
      <c r="N113" s="17"/>
      <c r="O113" s="76">
        <v>0.06</v>
      </c>
      <c r="P113" s="76">
        <v>0.06</v>
      </c>
      <c r="Q113" s="76">
        <v>0.06</v>
      </c>
      <c r="R113" s="76">
        <v>0.06</v>
      </c>
      <c r="S113" s="76">
        <v>0.06</v>
      </c>
      <c r="T113" s="76">
        <v>0.06</v>
      </c>
      <c r="U113" s="76">
        <v>0.06</v>
      </c>
      <c r="V113" s="76">
        <v>0.06</v>
      </c>
      <c r="W113" s="76">
        <v>0.06</v>
      </c>
      <c r="X113" s="76">
        <v>0.06</v>
      </c>
      <c r="Y113" s="76">
        <v>0.06</v>
      </c>
      <c r="Z113" s="137">
        <v>0.06</v>
      </c>
      <c r="AA113" s="137">
        <v>0.06</v>
      </c>
      <c r="AB113" s="137">
        <v>0.06</v>
      </c>
      <c r="AC113" s="137">
        <v>0.06</v>
      </c>
      <c r="AD113" s="137">
        <v>0.06</v>
      </c>
      <c r="AE113" s="137"/>
      <c r="AF113" s="137"/>
      <c r="AG113" s="137"/>
      <c r="AH113" s="137"/>
      <c r="AI113" s="137"/>
      <c r="AJ113" s="18"/>
      <c r="AK113" s="18"/>
      <c r="AL113" s="18"/>
      <c r="AM113" s="18"/>
      <c r="AN113" s="18"/>
      <c r="AO113" s="18"/>
      <c r="AP113" s="18"/>
      <c r="AQ113" s="18"/>
      <c r="AR113" s="18"/>
      <c r="AS113" s="104"/>
      <c r="AW113" s="31">
        <f t="shared" si="13"/>
        <v>0.96000000000000041</v>
      </c>
      <c r="AX113" s="18">
        <v>86400</v>
      </c>
      <c r="AY113" s="33">
        <f t="shared" si="14"/>
        <v>82944.000000000029</v>
      </c>
    </row>
    <row r="114" spans="1:51" x14ac:dyDescent="0.25">
      <c r="A114" s="29"/>
      <c r="B114" s="37"/>
      <c r="C114" s="77" t="s">
        <v>93</v>
      </c>
      <c r="D114" s="78"/>
      <c r="E114" s="79">
        <v>89</v>
      </c>
      <c r="F114" s="77">
        <v>86400</v>
      </c>
      <c r="G114" s="80">
        <f t="shared" si="15"/>
        <v>0</v>
      </c>
      <c r="H114" s="34">
        <v>14832</v>
      </c>
      <c r="I114" s="34">
        <f t="shared" si="16"/>
        <v>-14832</v>
      </c>
      <c r="J114" s="18"/>
      <c r="K114" s="36"/>
      <c r="L114" s="76">
        <v>5.0000000000000001E-3</v>
      </c>
      <c r="M114" s="76">
        <v>5.0000000000000001E-3</v>
      </c>
      <c r="N114" s="17"/>
      <c r="O114" s="76">
        <v>0.01</v>
      </c>
      <c r="P114" s="76">
        <v>0.01</v>
      </c>
      <c r="Q114" s="76">
        <v>0.01</v>
      </c>
      <c r="R114" s="76">
        <v>0.01</v>
      </c>
      <c r="S114" s="76">
        <v>0.01</v>
      </c>
      <c r="T114" s="76">
        <v>0.01</v>
      </c>
      <c r="U114" s="76">
        <v>0.01</v>
      </c>
      <c r="V114" s="76">
        <v>0.01</v>
      </c>
      <c r="W114" s="76">
        <v>0.01</v>
      </c>
      <c r="X114" s="76">
        <v>0.01</v>
      </c>
      <c r="Y114" s="76">
        <v>0.01</v>
      </c>
      <c r="Z114" s="137">
        <v>0.01</v>
      </c>
      <c r="AA114" s="137">
        <v>0.01</v>
      </c>
      <c r="AB114" s="137">
        <v>0.01</v>
      </c>
      <c r="AC114" s="137">
        <v>0.01</v>
      </c>
      <c r="AD114" s="137">
        <v>0.01</v>
      </c>
      <c r="AE114" s="137"/>
      <c r="AF114" s="137"/>
      <c r="AG114" s="137"/>
      <c r="AH114" s="137"/>
      <c r="AI114" s="137"/>
      <c r="AJ114" s="18"/>
      <c r="AK114" s="18"/>
      <c r="AL114" s="18"/>
      <c r="AM114" s="18"/>
      <c r="AN114" s="18"/>
      <c r="AO114" s="18"/>
      <c r="AP114" s="18"/>
      <c r="AQ114" s="18"/>
      <c r="AR114" s="18"/>
      <c r="AS114" s="104"/>
      <c r="AW114" s="31">
        <f t="shared" si="13"/>
        <v>0.16</v>
      </c>
      <c r="AX114" s="18">
        <v>86400</v>
      </c>
      <c r="AY114" s="33">
        <f t="shared" si="14"/>
        <v>13824</v>
      </c>
    </row>
    <row r="115" spans="1:51" x14ac:dyDescent="0.25">
      <c r="A115" s="29"/>
      <c r="B115" s="37"/>
      <c r="C115" s="77" t="s">
        <v>94</v>
      </c>
      <c r="D115" s="78"/>
      <c r="E115" s="79">
        <v>89</v>
      </c>
      <c r="F115" s="77">
        <v>86400</v>
      </c>
      <c r="G115" s="80">
        <f t="shared" si="15"/>
        <v>0</v>
      </c>
      <c r="H115" s="34">
        <v>44496</v>
      </c>
      <c r="I115" s="34">
        <f t="shared" si="16"/>
        <v>-44496</v>
      </c>
      <c r="J115" s="18"/>
      <c r="K115" s="36"/>
      <c r="L115" s="76">
        <v>1.4999999999999999E-2</v>
      </c>
      <c r="M115" s="76">
        <v>1.4999999999999999E-2</v>
      </c>
      <c r="N115" s="17"/>
      <c r="O115" s="76">
        <v>0.03</v>
      </c>
      <c r="P115" s="76">
        <v>0.03</v>
      </c>
      <c r="Q115" s="76">
        <v>0.03</v>
      </c>
      <c r="R115" s="76">
        <v>0.03</v>
      </c>
      <c r="S115" s="76">
        <v>0.03</v>
      </c>
      <c r="T115" s="76">
        <v>0.03</v>
      </c>
      <c r="U115" s="76">
        <v>0.03</v>
      </c>
      <c r="V115" s="76">
        <v>0.03</v>
      </c>
      <c r="W115" s="76">
        <v>0.03</v>
      </c>
      <c r="X115" s="76">
        <v>0.03</v>
      </c>
      <c r="Y115" s="76">
        <v>0.03</v>
      </c>
      <c r="Z115" s="137">
        <v>0.03</v>
      </c>
      <c r="AA115" s="137">
        <v>0.03</v>
      </c>
      <c r="AB115" s="137">
        <v>0.03</v>
      </c>
      <c r="AC115" s="137">
        <v>0.03</v>
      </c>
      <c r="AD115" s="137">
        <v>0.03</v>
      </c>
      <c r="AE115" s="137"/>
      <c r="AF115" s="137"/>
      <c r="AG115" s="137"/>
      <c r="AH115" s="137"/>
      <c r="AI115" s="137"/>
      <c r="AJ115" s="18"/>
      <c r="AK115" s="18"/>
      <c r="AL115" s="18"/>
      <c r="AM115" s="18"/>
      <c r="AN115" s="18"/>
      <c r="AO115" s="18"/>
      <c r="AP115" s="18"/>
      <c r="AQ115" s="18"/>
      <c r="AR115" s="18"/>
      <c r="AS115" s="104"/>
      <c r="AW115" s="31">
        <f t="shared" si="13"/>
        <v>0.4800000000000002</v>
      </c>
      <c r="AX115" s="18">
        <v>86400</v>
      </c>
      <c r="AY115" s="33">
        <f t="shared" si="14"/>
        <v>41472.000000000015</v>
      </c>
    </row>
    <row r="116" spans="1:51" x14ac:dyDescent="0.25">
      <c r="A116" s="29"/>
      <c r="B116" s="37"/>
      <c r="C116" s="77" t="s">
        <v>95</v>
      </c>
      <c r="D116" s="78"/>
      <c r="E116" s="79">
        <v>89</v>
      </c>
      <c r="F116" s="77">
        <v>86400</v>
      </c>
      <c r="G116" s="80">
        <f t="shared" si="15"/>
        <v>0</v>
      </c>
      <c r="H116" s="34">
        <v>59328</v>
      </c>
      <c r="I116" s="34">
        <f t="shared" si="16"/>
        <v>-59328</v>
      </c>
      <c r="J116" s="18"/>
      <c r="K116" s="36"/>
      <c r="L116" s="76">
        <v>0.02</v>
      </c>
      <c r="M116" s="76">
        <v>0.02</v>
      </c>
      <c r="N116" s="17"/>
      <c r="O116" s="76">
        <v>0.02</v>
      </c>
      <c r="P116" s="76">
        <v>0.02</v>
      </c>
      <c r="Q116" s="76">
        <v>0.02</v>
      </c>
      <c r="R116" s="76">
        <v>0.02</v>
      </c>
      <c r="S116" s="76">
        <v>0.02</v>
      </c>
      <c r="T116" s="76">
        <v>0.02</v>
      </c>
      <c r="U116" s="76">
        <v>0.02</v>
      </c>
      <c r="V116" s="76">
        <v>0.02</v>
      </c>
      <c r="W116" s="76">
        <v>0.02</v>
      </c>
      <c r="X116" s="76">
        <v>0.02</v>
      </c>
      <c r="Y116" s="76">
        <v>0.02</v>
      </c>
      <c r="Z116" s="137">
        <v>0.02</v>
      </c>
      <c r="AA116" s="137">
        <v>0.02</v>
      </c>
      <c r="AB116" s="137">
        <v>0.02</v>
      </c>
      <c r="AC116" s="137">
        <v>0.02</v>
      </c>
      <c r="AD116" s="137">
        <v>0.02</v>
      </c>
      <c r="AE116" s="137"/>
      <c r="AF116" s="137"/>
      <c r="AG116" s="137"/>
      <c r="AH116" s="137"/>
      <c r="AI116" s="137"/>
      <c r="AJ116" s="18"/>
      <c r="AK116" s="18"/>
      <c r="AL116" s="18"/>
      <c r="AM116" s="18"/>
      <c r="AN116" s="18"/>
      <c r="AO116" s="18"/>
      <c r="AP116" s="18"/>
      <c r="AQ116" s="18"/>
      <c r="AR116" s="18"/>
      <c r="AS116" s="104"/>
      <c r="AW116" s="31">
        <f t="shared" si="13"/>
        <v>0.32</v>
      </c>
      <c r="AX116" s="18">
        <v>86400</v>
      </c>
      <c r="AY116" s="33">
        <f t="shared" si="14"/>
        <v>27648</v>
      </c>
    </row>
    <row r="117" spans="1:51" x14ac:dyDescent="0.25">
      <c r="A117" s="29"/>
      <c r="B117" s="37"/>
      <c r="C117" s="77" t="s">
        <v>96</v>
      </c>
      <c r="D117" s="78"/>
      <c r="E117" s="79">
        <v>89</v>
      </c>
      <c r="F117" s="77">
        <v>86400</v>
      </c>
      <c r="G117" s="80">
        <f t="shared" si="15"/>
        <v>0</v>
      </c>
      <c r="H117" s="34">
        <v>44496</v>
      </c>
      <c r="I117" s="34">
        <f t="shared" si="16"/>
        <v>-44496</v>
      </c>
      <c r="J117" s="18"/>
      <c r="K117" s="36"/>
      <c r="L117" s="76">
        <v>1.4999999999999999E-2</v>
      </c>
      <c r="M117" s="76">
        <v>1.4999999999999999E-2</v>
      </c>
      <c r="N117" s="17"/>
      <c r="O117" s="76">
        <v>0.01</v>
      </c>
      <c r="P117" s="76">
        <v>0.01</v>
      </c>
      <c r="Q117" s="76">
        <v>0.01</v>
      </c>
      <c r="R117" s="76">
        <v>0.01</v>
      </c>
      <c r="S117" s="76">
        <v>0.01</v>
      </c>
      <c r="T117" s="76">
        <v>0.01</v>
      </c>
      <c r="U117" s="76">
        <v>0.01</v>
      </c>
      <c r="V117" s="76">
        <v>0.01</v>
      </c>
      <c r="W117" s="76">
        <v>0.01</v>
      </c>
      <c r="X117" s="76">
        <v>0.01</v>
      </c>
      <c r="Y117" s="76">
        <v>0.01</v>
      </c>
      <c r="Z117" s="137">
        <v>0.01</v>
      </c>
      <c r="AA117" s="137">
        <v>0.01</v>
      </c>
      <c r="AB117" s="137">
        <v>0.01</v>
      </c>
      <c r="AC117" s="137">
        <v>0.01</v>
      </c>
      <c r="AD117" s="137">
        <v>0.01</v>
      </c>
      <c r="AE117" s="137"/>
      <c r="AF117" s="137"/>
      <c r="AG117" s="137"/>
      <c r="AH117" s="137"/>
      <c r="AI117" s="137"/>
      <c r="AJ117" s="18"/>
      <c r="AK117" s="18"/>
      <c r="AL117" s="18"/>
      <c r="AM117" s="18"/>
      <c r="AN117" s="18"/>
      <c r="AO117" s="18"/>
      <c r="AP117" s="18"/>
      <c r="AQ117" s="18"/>
      <c r="AR117" s="18"/>
      <c r="AS117" s="104"/>
      <c r="AW117" s="31">
        <f t="shared" si="13"/>
        <v>0.16</v>
      </c>
      <c r="AX117" s="18">
        <v>86400</v>
      </c>
      <c r="AY117" s="33">
        <f t="shared" si="14"/>
        <v>13824</v>
      </c>
    </row>
    <row r="118" spans="1:51" x14ac:dyDescent="0.25">
      <c r="A118" s="29"/>
      <c r="B118" s="37"/>
      <c r="C118" s="77" t="s">
        <v>97</v>
      </c>
      <c r="D118" s="78"/>
      <c r="E118" s="79">
        <v>89</v>
      </c>
      <c r="F118" s="77">
        <v>86400</v>
      </c>
      <c r="G118" s="80">
        <f t="shared" si="15"/>
        <v>0</v>
      </c>
      <c r="H118" s="34">
        <v>444960</v>
      </c>
      <c r="I118" s="34">
        <f t="shared" si="16"/>
        <v>-444960</v>
      </c>
      <c r="J118" s="18"/>
      <c r="K118" s="36"/>
      <c r="L118" s="76">
        <v>0.15</v>
      </c>
      <c r="M118" s="76">
        <v>0.15</v>
      </c>
      <c r="N118" s="17"/>
      <c r="O118" s="76">
        <v>0.09</v>
      </c>
      <c r="P118" s="76">
        <v>0.09</v>
      </c>
      <c r="Q118" s="76">
        <v>0.09</v>
      </c>
      <c r="R118" s="76">
        <v>0.09</v>
      </c>
      <c r="S118" s="76">
        <v>0.09</v>
      </c>
      <c r="T118" s="76">
        <v>0.09</v>
      </c>
      <c r="U118" s="76">
        <v>0.09</v>
      </c>
      <c r="V118" s="76">
        <v>0.09</v>
      </c>
      <c r="W118" s="76">
        <v>0.09</v>
      </c>
      <c r="X118" s="76">
        <v>0.09</v>
      </c>
      <c r="Y118" s="76">
        <v>0.09</v>
      </c>
      <c r="Z118" s="137">
        <v>0.09</v>
      </c>
      <c r="AA118" s="137">
        <v>0.09</v>
      </c>
      <c r="AB118" s="137">
        <v>0.09</v>
      </c>
      <c r="AC118" s="137">
        <v>0.09</v>
      </c>
      <c r="AD118" s="137">
        <v>0.09</v>
      </c>
      <c r="AE118" s="137"/>
      <c r="AF118" s="137"/>
      <c r="AG118" s="137"/>
      <c r="AH118" s="137"/>
      <c r="AI118" s="137"/>
      <c r="AJ118" s="18"/>
      <c r="AK118" s="18"/>
      <c r="AL118" s="18"/>
      <c r="AM118" s="18"/>
      <c r="AN118" s="18"/>
      <c r="AO118" s="18"/>
      <c r="AP118" s="18"/>
      <c r="AQ118" s="18"/>
      <c r="AR118" s="18"/>
      <c r="AS118" s="104"/>
      <c r="AW118" s="31">
        <f t="shared" si="13"/>
        <v>1.4400000000000002</v>
      </c>
      <c r="AX118" s="18">
        <v>86400</v>
      </c>
      <c r="AY118" s="33">
        <f t="shared" si="14"/>
        <v>124416.00000000001</v>
      </c>
    </row>
    <row r="119" spans="1:51" x14ac:dyDescent="0.25">
      <c r="A119" s="29"/>
      <c r="B119" s="37"/>
      <c r="C119" s="77" t="s">
        <v>98</v>
      </c>
      <c r="D119" s="78"/>
      <c r="E119" s="79">
        <v>89</v>
      </c>
      <c r="F119" s="77">
        <v>86400</v>
      </c>
      <c r="G119" s="80">
        <f t="shared" si="15"/>
        <v>0</v>
      </c>
      <c r="H119" s="34">
        <v>59328</v>
      </c>
      <c r="I119" s="34">
        <f t="shared" si="16"/>
        <v>-59328</v>
      </c>
      <c r="J119" s="18"/>
      <c r="K119" s="36"/>
      <c r="L119" s="76">
        <v>0.02</v>
      </c>
      <c r="M119" s="76">
        <v>0.02</v>
      </c>
      <c r="N119" s="17"/>
      <c r="O119" s="76">
        <v>0.01</v>
      </c>
      <c r="P119" s="76">
        <v>0.01</v>
      </c>
      <c r="Q119" s="76">
        <v>0.01</v>
      </c>
      <c r="R119" s="76">
        <v>0.01</v>
      </c>
      <c r="S119" s="76">
        <v>0.01</v>
      </c>
      <c r="T119" s="76">
        <v>0.01</v>
      </c>
      <c r="U119" s="76">
        <v>0.01</v>
      </c>
      <c r="V119" s="76">
        <v>0.01</v>
      </c>
      <c r="W119" s="76">
        <v>0.01</v>
      </c>
      <c r="X119" s="76">
        <v>0.01</v>
      </c>
      <c r="Y119" s="76">
        <v>0.01</v>
      </c>
      <c r="Z119" s="137">
        <v>0.01</v>
      </c>
      <c r="AA119" s="137">
        <v>0.01</v>
      </c>
      <c r="AB119" s="137">
        <v>0.01</v>
      </c>
      <c r="AC119" s="137">
        <v>0.01</v>
      </c>
      <c r="AD119" s="137">
        <v>0.01</v>
      </c>
      <c r="AE119" s="137"/>
      <c r="AF119" s="137"/>
      <c r="AG119" s="137"/>
      <c r="AH119" s="137"/>
      <c r="AI119" s="137"/>
      <c r="AJ119" s="18"/>
      <c r="AK119" s="18"/>
      <c r="AL119" s="18"/>
      <c r="AM119" s="18"/>
      <c r="AN119" s="18"/>
      <c r="AO119" s="18"/>
      <c r="AP119" s="18"/>
      <c r="AQ119" s="18"/>
      <c r="AR119" s="18"/>
      <c r="AS119" s="104"/>
      <c r="AW119" s="31">
        <f t="shared" si="13"/>
        <v>0.16</v>
      </c>
      <c r="AX119" s="18">
        <v>86400</v>
      </c>
      <c r="AY119" s="33">
        <f t="shared" si="14"/>
        <v>13824</v>
      </c>
    </row>
    <row r="120" spans="1:51" x14ac:dyDescent="0.25">
      <c r="A120" s="29"/>
      <c r="B120" s="37"/>
      <c r="C120" s="77" t="s">
        <v>99</v>
      </c>
      <c r="D120" s="78"/>
      <c r="E120" s="79">
        <v>89</v>
      </c>
      <c r="F120" s="77">
        <v>86400</v>
      </c>
      <c r="G120" s="80">
        <f t="shared" si="15"/>
        <v>0</v>
      </c>
      <c r="H120" s="34">
        <v>593279.99999999988</v>
      </c>
      <c r="I120" s="34">
        <f t="shared" si="16"/>
        <v>-593279.99999999988</v>
      </c>
      <c r="J120" s="18"/>
      <c r="K120" s="36"/>
      <c r="L120" s="76">
        <v>0.2</v>
      </c>
      <c r="M120" s="76">
        <v>0.2</v>
      </c>
      <c r="N120" s="17"/>
      <c r="O120" s="76">
        <v>0.15</v>
      </c>
      <c r="P120" s="76">
        <v>0.15</v>
      </c>
      <c r="Q120" s="76">
        <v>0.15</v>
      </c>
      <c r="R120" s="76">
        <v>0.15</v>
      </c>
      <c r="S120" s="76">
        <v>0.15</v>
      </c>
      <c r="T120" s="76">
        <v>0.15</v>
      </c>
      <c r="U120" s="76">
        <v>0.15</v>
      </c>
      <c r="V120" s="76">
        <v>0.15</v>
      </c>
      <c r="W120" s="76">
        <v>0.15</v>
      </c>
      <c r="X120" s="76">
        <v>0.15</v>
      </c>
      <c r="Y120" s="76">
        <v>0.15</v>
      </c>
      <c r="Z120" s="137">
        <v>0.15</v>
      </c>
      <c r="AA120" s="137">
        <v>0.15</v>
      </c>
      <c r="AB120" s="137">
        <v>0.15</v>
      </c>
      <c r="AC120" s="137">
        <v>0.15</v>
      </c>
      <c r="AD120" s="137">
        <v>0.15</v>
      </c>
      <c r="AE120" s="137"/>
      <c r="AF120" s="137"/>
      <c r="AG120" s="137"/>
      <c r="AH120" s="137"/>
      <c r="AI120" s="137"/>
      <c r="AJ120" s="18"/>
      <c r="AK120" s="18"/>
      <c r="AL120" s="18"/>
      <c r="AM120" s="18"/>
      <c r="AN120" s="18"/>
      <c r="AO120" s="18"/>
      <c r="AP120" s="18"/>
      <c r="AQ120" s="18"/>
      <c r="AR120" s="18"/>
      <c r="AS120" s="104"/>
      <c r="AW120" s="31">
        <f t="shared" si="13"/>
        <v>2.3999999999999995</v>
      </c>
      <c r="AX120" s="18">
        <v>86400</v>
      </c>
      <c r="AY120" s="33">
        <f t="shared" si="14"/>
        <v>207359.99999999994</v>
      </c>
    </row>
    <row r="121" spans="1:51" x14ac:dyDescent="0.25">
      <c r="A121" s="29"/>
      <c r="B121" s="37"/>
      <c r="C121" s="77" t="s">
        <v>100</v>
      </c>
      <c r="D121" s="78"/>
      <c r="E121" s="79">
        <v>89</v>
      </c>
      <c r="F121" s="77">
        <v>86400</v>
      </c>
      <c r="G121" s="80">
        <f t="shared" si="15"/>
        <v>0</v>
      </c>
      <c r="H121" s="34">
        <v>44496</v>
      </c>
      <c r="I121" s="34">
        <f t="shared" si="16"/>
        <v>-44496</v>
      </c>
      <c r="J121" s="18"/>
      <c r="K121" s="36"/>
      <c r="L121" s="76">
        <v>1.4999999999999999E-2</v>
      </c>
      <c r="M121" s="76">
        <v>1.4999999999999999E-2</v>
      </c>
      <c r="N121" s="17"/>
      <c r="O121" s="76">
        <v>0.02</v>
      </c>
      <c r="P121" s="76">
        <v>0.02</v>
      </c>
      <c r="Q121" s="76">
        <v>0.02</v>
      </c>
      <c r="R121" s="76">
        <v>0.02</v>
      </c>
      <c r="S121" s="76">
        <v>0.02</v>
      </c>
      <c r="T121" s="76">
        <v>0.02</v>
      </c>
      <c r="U121" s="76">
        <v>0.02</v>
      </c>
      <c r="V121" s="76">
        <v>0.02</v>
      </c>
      <c r="W121" s="76">
        <v>0.02</v>
      </c>
      <c r="X121" s="76">
        <v>0.02</v>
      </c>
      <c r="Y121" s="76">
        <v>0.02</v>
      </c>
      <c r="Z121" s="137">
        <v>0.02</v>
      </c>
      <c r="AA121" s="137">
        <v>0.02</v>
      </c>
      <c r="AB121" s="137">
        <v>0.02</v>
      </c>
      <c r="AC121" s="137">
        <v>0.02</v>
      </c>
      <c r="AD121" s="137">
        <v>0.02</v>
      </c>
      <c r="AE121" s="137"/>
      <c r="AF121" s="137"/>
      <c r="AG121" s="137"/>
      <c r="AH121" s="137"/>
      <c r="AI121" s="137"/>
      <c r="AJ121" s="18"/>
      <c r="AK121" s="18"/>
      <c r="AL121" s="18"/>
      <c r="AM121" s="18"/>
      <c r="AN121" s="18"/>
      <c r="AO121" s="18"/>
      <c r="AP121" s="18"/>
      <c r="AQ121" s="18"/>
      <c r="AR121" s="18"/>
      <c r="AS121" s="104"/>
      <c r="AW121" s="31">
        <f t="shared" si="13"/>
        <v>0.32</v>
      </c>
      <c r="AX121" s="18">
        <v>86400</v>
      </c>
      <c r="AY121" s="33">
        <f t="shared" si="14"/>
        <v>27648</v>
      </c>
    </row>
    <row r="122" spans="1:51" x14ac:dyDescent="0.25">
      <c r="A122" s="29"/>
      <c r="B122" s="37"/>
      <c r="C122" s="77" t="s">
        <v>101</v>
      </c>
      <c r="D122" s="78"/>
      <c r="E122" s="79">
        <v>89</v>
      </c>
      <c r="F122" s="77">
        <v>86400</v>
      </c>
      <c r="G122" s="80">
        <f t="shared" si="15"/>
        <v>0</v>
      </c>
      <c r="H122" s="34">
        <v>543840.00000000012</v>
      </c>
      <c r="I122" s="34">
        <f>G122-H122</f>
        <v>-543840.00000000012</v>
      </c>
      <c r="J122" s="18"/>
      <c r="K122" s="36"/>
      <c r="L122" s="76">
        <v>0.2</v>
      </c>
      <c r="M122" s="76">
        <v>0.2</v>
      </c>
      <c r="N122" s="17"/>
      <c r="O122" s="76">
        <v>0.08</v>
      </c>
      <c r="P122" s="76">
        <v>0.08</v>
      </c>
      <c r="Q122" s="76">
        <v>0.08</v>
      </c>
      <c r="R122" s="76">
        <v>0.08</v>
      </c>
      <c r="S122" s="76">
        <v>0.08</v>
      </c>
      <c r="T122" s="76">
        <v>0.08</v>
      </c>
      <c r="U122" s="76">
        <v>0.08</v>
      </c>
      <c r="V122" s="76">
        <v>0.08</v>
      </c>
      <c r="W122" s="76">
        <v>0.08</v>
      </c>
      <c r="X122" s="76">
        <v>0.08</v>
      </c>
      <c r="Y122" s="76">
        <v>0.08</v>
      </c>
      <c r="Z122" s="137">
        <v>0.08</v>
      </c>
      <c r="AA122" s="137">
        <v>0.08</v>
      </c>
      <c r="AB122" s="137">
        <v>0.08</v>
      </c>
      <c r="AC122" s="137">
        <v>0.08</v>
      </c>
      <c r="AD122" s="137">
        <v>0.08</v>
      </c>
      <c r="AE122" s="137"/>
      <c r="AF122" s="137"/>
      <c r="AG122" s="137"/>
      <c r="AH122" s="137"/>
      <c r="AI122" s="137"/>
      <c r="AJ122" s="18"/>
      <c r="AK122" s="18"/>
      <c r="AL122" s="18"/>
      <c r="AM122" s="18"/>
      <c r="AN122" s="18"/>
      <c r="AO122" s="18"/>
      <c r="AP122" s="18"/>
      <c r="AQ122" s="18"/>
      <c r="AR122" s="18"/>
      <c r="AS122" s="104"/>
      <c r="AW122" s="31">
        <f t="shared" si="13"/>
        <v>1.28</v>
      </c>
      <c r="AX122" s="18">
        <v>86400</v>
      </c>
      <c r="AY122" s="33">
        <f t="shared" si="14"/>
        <v>110592</v>
      </c>
    </row>
    <row r="123" spans="1:51" x14ac:dyDescent="0.25">
      <c r="A123" s="29"/>
      <c r="B123" s="37"/>
      <c r="C123" s="77" t="s">
        <v>102</v>
      </c>
      <c r="D123" s="78"/>
      <c r="E123" s="79">
        <v>89</v>
      </c>
      <c r="F123" s="77">
        <v>86400</v>
      </c>
      <c r="G123" s="80">
        <f t="shared" si="15"/>
        <v>0</v>
      </c>
      <c r="H123" s="34">
        <v>988799.99999999988</v>
      </c>
      <c r="I123" s="34">
        <f t="shared" si="16"/>
        <v>-988799.99999999988</v>
      </c>
      <c r="J123" s="18"/>
      <c r="K123" s="36"/>
      <c r="L123" s="76">
        <v>0.35</v>
      </c>
      <c r="M123" s="76">
        <v>0.35</v>
      </c>
      <c r="N123" s="17"/>
      <c r="O123" s="76">
        <v>0.18</v>
      </c>
      <c r="P123" s="76">
        <v>0.18</v>
      </c>
      <c r="Q123" s="76">
        <v>0.18</v>
      </c>
      <c r="R123" s="76">
        <v>0.18</v>
      </c>
      <c r="S123" s="76">
        <v>0.18</v>
      </c>
      <c r="T123" s="76">
        <v>0.18</v>
      </c>
      <c r="U123" s="76">
        <v>0.18</v>
      </c>
      <c r="V123" s="76">
        <v>0.18</v>
      </c>
      <c r="W123" s="76">
        <v>0.18</v>
      </c>
      <c r="X123" s="76">
        <v>0.18</v>
      </c>
      <c r="Y123" s="76">
        <v>0.18</v>
      </c>
      <c r="Z123" s="137">
        <v>0.18</v>
      </c>
      <c r="AA123" s="137">
        <v>0.18</v>
      </c>
      <c r="AB123" s="137">
        <v>0.18</v>
      </c>
      <c r="AC123" s="137">
        <v>0.18</v>
      </c>
      <c r="AD123" s="137">
        <v>0.18</v>
      </c>
      <c r="AE123" s="137"/>
      <c r="AF123" s="137"/>
      <c r="AG123" s="137"/>
      <c r="AH123" s="137"/>
      <c r="AI123" s="137"/>
      <c r="AJ123" s="18"/>
      <c r="AK123" s="18"/>
      <c r="AL123" s="18"/>
      <c r="AM123" s="18"/>
      <c r="AN123" s="18"/>
      <c r="AO123" s="18"/>
      <c r="AP123" s="18"/>
      <c r="AQ123" s="18"/>
      <c r="AR123" s="18"/>
      <c r="AS123" s="104"/>
      <c r="AW123" s="31">
        <f t="shared" si="13"/>
        <v>2.8800000000000003</v>
      </c>
      <c r="AX123" s="18">
        <v>86400</v>
      </c>
      <c r="AY123" s="33">
        <f t="shared" si="14"/>
        <v>248832.00000000003</v>
      </c>
    </row>
    <row r="124" spans="1:51" x14ac:dyDescent="0.25">
      <c r="A124" s="29"/>
      <c r="B124" s="37"/>
      <c r="C124" s="77" t="s">
        <v>103</v>
      </c>
      <c r="D124" s="78"/>
      <c r="E124" s="79">
        <v>89</v>
      </c>
      <c r="F124" s="77">
        <v>86400</v>
      </c>
      <c r="G124" s="80">
        <f t="shared" si="15"/>
        <v>0</v>
      </c>
      <c r="H124" s="34">
        <v>1285439.9999999998</v>
      </c>
      <c r="I124" s="34">
        <f t="shared" si="16"/>
        <v>-1285439.9999999998</v>
      </c>
      <c r="J124" s="18"/>
      <c r="K124" s="36"/>
      <c r="L124" s="76">
        <v>0.3</v>
      </c>
      <c r="M124" s="76">
        <v>0.3</v>
      </c>
      <c r="N124" s="17"/>
      <c r="O124" s="76">
        <v>0.4</v>
      </c>
      <c r="P124" s="76">
        <v>0.4</v>
      </c>
      <c r="Q124" s="76">
        <v>0.4</v>
      </c>
      <c r="R124" s="76">
        <v>0.4</v>
      </c>
      <c r="S124" s="76">
        <v>0.4</v>
      </c>
      <c r="T124" s="76">
        <v>0.4</v>
      </c>
      <c r="U124" s="76">
        <v>0.4</v>
      </c>
      <c r="V124" s="76">
        <v>0.4</v>
      </c>
      <c r="W124" s="76">
        <v>0.4</v>
      </c>
      <c r="X124" s="76">
        <v>0.4</v>
      </c>
      <c r="Y124" s="76">
        <v>0.4</v>
      </c>
      <c r="Z124" s="137">
        <v>0.4</v>
      </c>
      <c r="AA124" s="137">
        <v>0.4</v>
      </c>
      <c r="AB124" s="137">
        <v>0.4</v>
      </c>
      <c r="AC124" s="137">
        <v>0.4</v>
      </c>
      <c r="AD124" s="137">
        <v>0.4</v>
      </c>
      <c r="AE124" s="137"/>
      <c r="AF124" s="137"/>
      <c r="AG124" s="137"/>
      <c r="AH124" s="137"/>
      <c r="AI124" s="137"/>
      <c r="AJ124" s="18"/>
      <c r="AK124" s="18"/>
      <c r="AL124" s="18"/>
      <c r="AM124" s="18"/>
      <c r="AN124" s="18"/>
      <c r="AO124" s="18"/>
      <c r="AP124" s="18"/>
      <c r="AQ124" s="18"/>
      <c r="AR124" s="18"/>
      <c r="AS124" s="104"/>
      <c r="AW124" s="31">
        <f t="shared" si="13"/>
        <v>6.4000000000000012</v>
      </c>
      <c r="AX124" s="18">
        <v>86400</v>
      </c>
      <c r="AY124" s="33">
        <f t="shared" si="14"/>
        <v>552960.00000000012</v>
      </c>
    </row>
    <row r="125" spans="1:51" x14ac:dyDescent="0.25">
      <c r="A125" s="29"/>
      <c r="B125" s="37"/>
      <c r="C125" s="81" t="s">
        <v>104</v>
      </c>
      <c r="D125" s="82"/>
      <c r="E125" s="83">
        <v>89</v>
      </c>
      <c r="F125" s="84">
        <v>86400</v>
      </c>
      <c r="G125" s="85">
        <f t="shared" si="15"/>
        <v>0</v>
      </c>
      <c r="H125" s="34">
        <v>59328</v>
      </c>
      <c r="I125" s="34">
        <f t="shared" si="16"/>
        <v>-59328</v>
      </c>
      <c r="J125" s="18"/>
      <c r="K125" s="36"/>
      <c r="L125" s="76">
        <v>0.02</v>
      </c>
      <c r="M125" s="76">
        <v>0.02</v>
      </c>
      <c r="N125" s="17"/>
      <c r="O125" s="76">
        <v>5.5E-2</v>
      </c>
      <c r="P125" s="76">
        <v>5.5E-2</v>
      </c>
      <c r="Q125" s="76">
        <v>5.5E-2</v>
      </c>
      <c r="R125" s="76">
        <v>5.5E-2</v>
      </c>
      <c r="S125" s="76">
        <v>5.5E-2</v>
      </c>
      <c r="T125" s="76">
        <v>5.5E-2</v>
      </c>
      <c r="U125" s="76">
        <v>5.5E-2</v>
      </c>
      <c r="V125" s="76">
        <v>5.5E-2</v>
      </c>
      <c r="W125" s="76">
        <v>5.5E-2</v>
      </c>
      <c r="X125" s="76">
        <v>5.5E-2</v>
      </c>
      <c r="Y125" s="76">
        <v>5.5E-2</v>
      </c>
      <c r="Z125" s="137">
        <v>5.5E-2</v>
      </c>
      <c r="AA125" s="137">
        <v>5.5E-2</v>
      </c>
      <c r="AB125" s="137">
        <v>5.5E-2</v>
      </c>
      <c r="AC125" s="137">
        <v>5.5E-2</v>
      </c>
      <c r="AD125" s="137">
        <v>5.5E-2</v>
      </c>
      <c r="AE125" s="137"/>
      <c r="AF125" s="137"/>
      <c r="AG125" s="137"/>
      <c r="AH125" s="137"/>
      <c r="AI125" s="137"/>
      <c r="AJ125" s="18"/>
      <c r="AK125" s="18"/>
      <c r="AL125" s="18"/>
      <c r="AM125" s="18"/>
      <c r="AN125" s="18"/>
      <c r="AO125" s="18"/>
      <c r="AP125" s="18"/>
      <c r="AQ125" s="18"/>
      <c r="AR125" s="18"/>
      <c r="AS125" s="104"/>
      <c r="AW125" s="31">
        <f t="shared" si="13"/>
        <v>0.88000000000000034</v>
      </c>
      <c r="AX125" s="18">
        <v>86400</v>
      </c>
      <c r="AY125" s="33">
        <f t="shared" si="14"/>
        <v>76032.000000000029</v>
      </c>
    </row>
    <row r="126" spans="1:51" x14ac:dyDescent="0.25">
      <c r="A126" s="29"/>
      <c r="B126" s="37"/>
      <c r="C126" s="81" t="s">
        <v>105</v>
      </c>
      <c r="D126" s="82"/>
      <c r="E126" s="83">
        <v>89</v>
      </c>
      <c r="F126" s="84">
        <v>86400</v>
      </c>
      <c r="G126" s="85">
        <f t="shared" si="15"/>
        <v>0</v>
      </c>
      <c r="H126" s="34">
        <v>29664</v>
      </c>
      <c r="I126" s="34">
        <f t="shared" si="16"/>
        <v>-29664</v>
      </c>
      <c r="J126" s="18"/>
      <c r="K126" s="36"/>
      <c r="L126" s="76">
        <v>0.01</v>
      </c>
      <c r="M126" s="76">
        <v>0.01</v>
      </c>
      <c r="N126" s="17"/>
      <c r="O126" s="76">
        <v>0</v>
      </c>
      <c r="P126" s="76">
        <v>0</v>
      </c>
      <c r="Q126" s="76">
        <v>0</v>
      </c>
      <c r="R126" s="76">
        <v>0</v>
      </c>
      <c r="S126" s="76">
        <v>0</v>
      </c>
      <c r="T126" s="76">
        <v>0</v>
      </c>
      <c r="U126" s="76">
        <v>0</v>
      </c>
      <c r="V126" s="76">
        <v>0</v>
      </c>
      <c r="W126" s="76">
        <v>0</v>
      </c>
      <c r="X126" s="76">
        <v>0</v>
      </c>
      <c r="Y126" s="76">
        <v>0</v>
      </c>
      <c r="Z126" s="137">
        <v>0</v>
      </c>
      <c r="AA126" s="137">
        <v>0</v>
      </c>
      <c r="AB126" s="137">
        <v>0</v>
      </c>
      <c r="AC126" s="137">
        <v>0</v>
      </c>
      <c r="AD126" s="137">
        <v>0</v>
      </c>
      <c r="AE126" s="137"/>
      <c r="AF126" s="137"/>
      <c r="AG126" s="137"/>
      <c r="AH126" s="137"/>
      <c r="AI126" s="137"/>
      <c r="AJ126" s="18"/>
      <c r="AK126" s="18"/>
      <c r="AL126" s="18"/>
      <c r="AM126" s="18"/>
      <c r="AN126" s="18"/>
      <c r="AO126" s="18"/>
      <c r="AP126" s="18"/>
      <c r="AQ126" s="18"/>
      <c r="AR126" s="18"/>
      <c r="AS126" s="104"/>
      <c r="AW126" s="31">
        <f t="shared" si="13"/>
        <v>0</v>
      </c>
      <c r="AX126" s="18">
        <v>86400</v>
      </c>
      <c r="AY126" s="33">
        <f t="shared" si="14"/>
        <v>0</v>
      </c>
    </row>
    <row r="127" spans="1:51" x14ac:dyDescent="0.25">
      <c r="A127" s="29"/>
      <c r="B127" s="37"/>
      <c r="C127" s="81" t="s">
        <v>106</v>
      </c>
      <c r="D127" s="82"/>
      <c r="E127" s="83">
        <v>89</v>
      </c>
      <c r="F127" s="84">
        <v>86400</v>
      </c>
      <c r="G127" s="85">
        <f t="shared" si="15"/>
        <v>0</v>
      </c>
      <c r="H127" s="34">
        <v>0</v>
      </c>
      <c r="I127" s="34">
        <f t="shared" si="16"/>
        <v>0</v>
      </c>
      <c r="J127" s="18"/>
      <c r="K127" s="36"/>
      <c r="L127" s="76">
        <v>0</v>
      </c>
      <c r="M127" s="76">
        <v>0</v>
      </c>
      <c r="N127" s="17"/>
      <c r="O127" s="76">
        <v>0</v>
      </c>
      <c r="P127" s="76">
        <v>0</v>
      </c>
      <c r="Q127" s="76">
        <v>0</v>
      </c>
      <c r="R127" s="76">
        <v>0</v>
      </c>
      <c r="S127" s="76">
        <v>0</v>
      </c>
      <c r="T127" s="76">
        <v>0</v>
      </c>
      <c r="U127" s="76">
        <v>0</v>
      </c>
      <c r="V127" s="76">
        <v>0</v>
      </c>
      <c r="W127" s="76">
        <v>0</v>
      </c>
      <c r="X127" s="76">
        <v>0</v>
      </c>
      <c r="Y127" s="76">
        <v>0</v>
      </c>
      <c r="Z127" s="137">
        <v>0</v>
      </c>
      <c r="AA127" s="137">
        <v>0</v>
      </c>
      <c r="AB127" s="137">
        <v>0</v>
      </c>
      <c r="AC127" s="137">
        <v>0</v>
      </c>
      <c r="AD127" s="137">
        <v>0</v>
      </c>
      <c r="AE127" s="137"/>
      <c r="AF127" s="137"/>
      <c r="AG127" s="137"/>
      <c r="AH127" s="137"/>
      <c r="AI127" s="137"/>
      <c r="AJ127" s="18"/>
      <c r="AK127" s="18"/>
      <c r="AL127" s="18"/>
      <c r="AM127" s="18"/>
      <c r="AN127" s="18"/>
      <c r="AO127" s="18"/>
      <c r="AP127" s="18"/>
      <c r="AQ127" s="18"/>
      <c r="AR127" s="18"/>
      <c r="AS127" s="104"/>
      <c r="AW127" s="31">
        <f t="shared" si="13"/>
        <v>0</v>
      </c>
      <c r="AX127" s="18">
        <v>86400</v>
      </c>
      <c r="AY127" s="33">
        <f t="shared" si="14"/>
        <v>0</v>
      </c>
    </row>
    <row r="128" spans="1:51" x14ac:dyDescent="0.25">
      <c r="A128" s="29"/>
      <c r="B128" s="37"/>
      <c r="C128" s="81" t="s">
        <v>107</v>
      </c>
      <c r="D128" s="82"/>
      <c r="E128" s="83">
        <v>89</v>
      </c>
      <c r="F128" s="84">
        <v>86400</v>
      </c>
      <c r="G128" s="85">
        <f t="shared" si="15"/>
        <v>0</v>
      </c>
      <c r="H128" s="34">
        <v>148319.99999999997</v>
      </c>
      <c r="I128" s="34">
        <f t="shared" si="16"/>
        <v>-148319.99999999997</v>
      </c>
      <c r="J128" s="18"/>
      <c r="K128" s="36"/>
      <c r="L128" s="76">
        <v>0.05</v>
      </c>
      <c r="M128" s="76">
        <v>0.05</v>
      </c>
      <c r="N128" s="17"/>
      <c r="O128" s="76">
        <v>0.05</v>
      </c>
      <c r="P128" s="76">
        <v>0.05</v>
      </c>
      <c r="Q128" s="76">
        <v>0.05</v>
      </c>
      <c r="R128" s="76">
        <v>0.05</v>
      </c>
      <c r="S128" s="76">
        <v>0.05</v>
      </c>
      <c r="T128" s="76">
        <v>0.05</v>
      </c>
      <c r="U128" s="76">
        <v>0.05</v>
      </c>
      <c r="V128" s="76">
        <v>0.05</v>
      </c>
      <c r="W128" s="76">
        <v>0.05</v>
      </c>
      <c r="X128" s="76">
        <v>0.05</v>
      </c>
      <c r="Y128" s="76">
        <v>0.05</v>
      </c>
      <c r="Z128" s="137">
        <v>0.05</v>
      </c>
      <c r="AA128" s="137">
        <v>0.05</v>
      </c>
      <c r="AB128" s="137">
        <v>0.05</v>
      </c>
      <c r="AC128" s="137">
        <v>0.05</v>
      </c>
      <c r="AD128" s="137">
        <v>0.05</v>
      </c>
      <c r="AE128" s="137"/>
      <c r="AF128" s="137"/>
      <c r="AG128" s="137"/>
      <c r="AH128" s="137"/>
      <c r="AI128" s="137"/>
      <c r="AJ128" s="18"/>
      <c r="AK128" s="18"/>
      <c r="AL128" s="18"/>
      <c r="AM128" s="18"/>
      <c r="AN128" s="18"/>
      <c r="AO128" s="18"/>
      <c r="AP128" s="18"/>
      <c r="AQ128" s="18"/>
      <c r="AR128" s="18"/>
      <c r="AS128" s="104"/>
      <c r="AW128" s="31">
        <f t="shared" si="13"/>
        <v>0.80000000000000016</v>
      </c>
      <c r="AX128" s="18">
        <v>86400</v>
      </c>
      <c r="AY128" s="33">
        <f t="shared" si="14"/>
        <v>69120.000000000015</v>
      </c>
    </row>
    <row r="129" spans="1:51" x14ac:dyDescent="0.25">
      <c r="A129" s="29"/>
      <c r="B129" s="37"/>
      <c r="C129" s="81" t="s">
        <v>108</v>
      </c>
      <c r="D129" s="82"/>
      <c r="E129" s="83">
        <v>89</v>
      </c>
      <c r="F129" s="84">
        <v>86400</v>
      </c>
      <c r="G129" s="85">
        <f t="shared" si="15"/>
        <v>0</v>
      </c>
      <c r="H129" s="34">
        <v>0</v>
      </c>
      <c r="I129" s="34">
        <f t="shared" si="16"/>
        <v>0</v>
      </c>
      <c r="J129" s="18"/>
      <c r="K129" s="36"/>
      <c r="L129" s="76">
        <v>0</v>
      </c>
      <c r="M129" s="76">
        <v>0</v>
      </c>
      <c r="N129" s="17"/>
      <c r="O129" s="76">
        <v>0</v>
      </c>
      <c r="P129" s="76">
        <v>0</v>
      </c>
      <c r="Q129" s="76">
        <v>0</v>
      </c>
      <c r="R129" s="76">
        <v>0</v>
      </c>
      <c r="S129" s="76">
        <v>0</v>
      </c>
      <c r="T129" s="76">
        <v>0</v>
      </c>
      <c r="U129" s="76">
        <v>0</v>
      </c>
      <c r="V129" s="76">
        <v>0</v>
      </c>
      <c r="W129" s="76">
        <v>0</v>
      </c>
      <c r="X129" s="76">
        <v>0</v>
      </c>
      <c r="Y129" s="76">
        <v>0</v>
      </c>
      <c r="Z129" s="137">
        <v>0</v>
      </c>
      <c r="AA129" s="137">
        <v>0</v>
      </c>
      <c r="AB129" s="137">
        <v>0</v>
      </c>
      <c r="AC129" s="137">
        <v>0</v>
      </c>
      <c r="AD129" s="137">
        <v>0</v>
      </c>
      <c r="AE129" s="137"/>
      <c r="AF129" s="137"/>
      <c r="AG129" s="137"/>
      <c r="AH129" s="137"/>
      <c r="AI129" s="137"/>
      <c r="AJ129" s="18"/>
      <c r="AK129" s="18"/>
      <c r="AL129" s="18"/>
      <c r="AM129" s="18"/>
      <c r="AN129" s="18"/>
      <c r="AO129" s="18"/>
      <c r="AP129" s="18"/>
      <c r="AQ129" s="18"/>
      <c r="AR129" s="18"/>
      <c r="AS129" s="104"/>
      <c r="AW129" s="31">
        <f t="shared" si="13"/>
        <v>0</v>
      </c>
      <c r="AX129" s="18">
        <v>86400</v>
      </c>
      <c r="AY129" s="33">
        <f t="shared" si="14"/>
        <v>0</v>
      </c>
    </row>
    <row r="130" spans="1:51" x14ac:dyDescent="0.25">
      <c r="A130" s="29"/>
      <c r="B130" s="37"/>
      <c r="C130" s="81" t="s">
        <v>109</v>
      </c>
      <c r="D130" s="82"/>
      <c r="E130" s="83">
        <v>89</v>
      </c>
      <c r="F130" s="84">
        <v>86400</v>
      </c>
      <c r="G130" s="85">
        <f t="shared" si="15"/>
        <v>0</v>
      </c>
      <c r="H130" s="34">
        <v>0</v>
      </c>
      <c r="I130" s="34">
        <f t="shared" si="16"/>
        <v>0</v>
      </c>
      <c r="J130" s="18"/>
      <c r="K130" s="36"/>
      <c r="L130" s="76">
        <v>0</v>
      </c>
      <c r="M130" s="76">
        <v>0</v>
      </c>
      <c r="N130" s="17"/>
      <c r="O130" s="76">
        <v>0.01</v>
      </c>
      <c r="P130" s="76">
        <v>0.01</v>
      </c>
      <c r="Q130" s="76">
        <v>0.01</v>
      </c>
      <c r="R130" s="76">
        <v>0.01</v>
      </c>
      <c r="S130" s="76">
        <v>0.01</v>
      </c>
      <c r="T130" s="76">
        <v>0.01</v>
      </c>
      <c r="U130" s="76">
        <v>0.01</v>
      </c>
      <c r="V130" s="76">
        <v>0.01</v>
      </c>
      <c r="W130" s="76">
        <v>0.01</v>
      </c>
      <c r="X130" s="76">
        <v>0.01</v>
      </c>
      <c r="Y130" s="76">
        <v>0.01</v>
      </c>
      <c r="Z130" s="137">
        <v>0.01</v>
      </c>
      <c r="AA130" s="137">
        <v>0.01</v>
      </c>
      <c r="AB130" s="137">
        <v>0.01</v>
      </c>
      <c r="AC130" s="137">
        <v>0.01</v>
      </c>
      <c r="AD130" s="137">
        <v>0.01</v>
      </c>
      <c r="AE130" s="137"/>
      <c r="AF130" s="137"/>
      <c r="AG130" s="137"/>
      <c r="AH130" s="137"/>
      <c r="AI130" s="137"/>
      <c r="AJ130" s="18"/>
      <c r="AK130" s="18"/>
      <c r="AL130" s="18"/>
      <c r="AM130" s="18"/>
      <c r="AN130" s="18"/>
      <c r="AO130" s="18"/>
      <c r="AP130" s="18"/>
      <c r="AQ130" s="18"/>
      <c r="AR130" s="18"/>
      <c r="AS130" s="104"/>
      <c r="AW130" s="31">
        <f t="shared" si="13"/>
        <v>0.16</v>
      </c>
      <c r="AX130" s="18">
        <v>86400</v>
      </c>
      <c r="AY130" s="33">
        <f t="shared" si="14"/>
        <v>13824</v>
      </c>
    </row>
    <row r="131" spans="1:51" x14ac:dyDescent="0.25">
      <c r="A131" s="29"/>
      <c r="B131" s="37"/>
      <c r="C131" s="81" t="s">
        <v>110</v>
      </c>
      <c r="D131" s="82"/>
      <c r="E131" s="83">
        <v>89</v>
      </c>
      <c r="F131" s="84">
        <v>86400</v>
      </c>
      <c r="G131" s="85">
        <f t="shared" si="15"/>
        <v>0</v>
      </c>
      <c r="H131" s="34">
        <v>59328</v>
      </c>
      <c r="I131" s="34">
        <f t="shared" si="16"/>
        <v>-59328</v>
      </c>
      <c r="J131" s="18"/>
      <c r="K131" s="36"/>
      <c r="L131" s="76">
        <v>0.02</v>
      </c>
      <c r="M131" s="76">
        <v>0.02</v>
      </c>
      <c r="N131" s="17"/>
      <c r="O131" s="76">
        <v>0</v>
      </c>
      <c r="P131" s="76">
        <v>0</v>
      </c>
      <c r="Q131" s="76">
        <v>0</v>
      </c>
      <c r="R131" s="76">
        <v>0</v>
      </c>
      <c r="S131" s="76">
        <v>0</v>
      </c>
      <c r="T131" s="76">
        <v>0</v>
      </c>
      <c r="U131" s="76">
        <v>0</v>
      </c>
      <c r="V131" s="76">
        <v>0</v>
      </c>
      <c r="W131" s="76">
        <v>0</v>
      </c>
      <c r="X131" s="76">
        <v>0</v>
      </c>
      <c r="Y131" s="76">
        <v>0</v>
      </c>
      <c r="Z131" s="137">
        <v>0</v>
      </c>
      <c r="AA131" s="137">
        <v>0</v>
      </c>
      <c r="AB131" s="137">
        <v>0</v>
      </c>
      <c r="AC131" s="137">
        <v>0</v>
      </c>
      <c r="AD131" s="137">
        <v>0</v>
      </c>
      <c r="AE131" s="137"/>
      <c r="AF131" s="137"/>
      <c r="AG131" s="137"/>
      <c r="AH131" s="137"/>
      <c r="AI131" s="137"/>
      <c r="AJ131" s="18"/>
      <c r="AK131" s="18"/>
      <c r="AL131" s="18"/>
      <c r="AM131" s="18"/>
      <c r="AN131" s="18"/>
      <c r="AO131" s="18"/>
      <c r="AP131" s="18"/>
      <c r="AQ131" s="18"/>
      <c r="AR131" s="18"/>
      <c r="AS131" s="104"/>
      <c r="AW131" s="31">
        <f t="shared" si="13"/>
        <v>0</v>
      </c>
      <c r="AX131" s="18">
        <v>86400</v>
      </c>
      <c r="AY131" s="33">
        <f t="shared" si="14"/>
        <v>0</v>
      </c>
    </row>
    <row r="132" spans="1:51" x14ac:dyDescent="0.25">
      <c r="A132" s="29"/>
      <c r="B132" s="37"/>
      <c r="C132" s="81" t="s">
        <v>111</v>
      </c>
      <c r="D132" s="82"/>
      <c r="E132" s="83">
        <v>89</v>
      </c>
      <c r="F132" s="84">
        <v>86400</v>
      </c>
      <c r="G132" s="85">
        <f t="shared" si="15"/>
        <v>0</v>
      </c>
      <c r="H132" s="34">
        <v>29664</v>
      </c>
      <c r="I132" s="34">
        <f t="shared" si="16"/>
        <v>-29664</v>
      </c>
      <c r="J132" s="18"/>
      <c r="K132" s="36"/>
      <c r="L132" s="76">
        <v>0.01</v>
      </c>
      <c r="M132" s="76">
        <v>0.01</v>
      </c>
      <c r="N132" s="17"/>
      <c r="O132" s="76">
        <v>0</v>
      </c>
      <c r="P132" s="76">
        <v>0</v>
      </c>
      <c r="Q132" s="76">
        <v>0</v>
      </c>
      <c r="R132" s="76">
        <v>0</v>
      </c>
      <c r="S132" s="76">
        <v>0</v>
      </c>
      <c r="T132" s="76">
        <v>0</v>
      </c>
      <c r="U132" s="76">
        <v>0</v>
      </c>
      <c r="V132" s="76">
        <v>0</v>
      </c>
      <c r="W132" s="76">
        <v>0</v>
      </c>
      <c r="X132" s="76">
        <v>0</v>
      </c>
      <c r="Y132" s="76">
        <v>0</v>
      </c>
      <c r="Z132" s="137">
        <v>0</v>
      </c>
      <c r="AA132" s="137">
        <v>0</v>
      </c>
      <c r="AB132" s="137">
        <v>0</v>
      </c>
      <c r="AC132" s="137">
        <v>0</v>
      </c>
      <c r="AD132" s="137">
        <v>0</v>
      </c>
      <c r="AE132" s="137"/>
      <c r="AF132" s="137"/>
      <c r="AG132" s="137"/>
      <c r="AH132" s="137"/>
      <c r="AI132" s="137"/>
      <c r="AJ132" s="18"/>
      <c r="AK132" s="18"/>
      <c r="AL132" s="18"/>
      <c r="AM132" s="18"/>
      <c r="AN132" s="18"/>
      <c r="AO132" s="18"/>
      <c r="AP132" s="18"/>
      <c r="AQ132" s="18"/>
      <c r="AR132" s="18"/>
      <c r="AS132" s="104"/>
      <c r="AW132" s="31">
        <f t="shared" si="13"/>
        <v>0</v>
      </c>
      <c r="AX132" s="18">
        <v>86400</v>
      </c>
      <c r="AY132" s="33">
        <f t="shared" si="14"/>
        <v>0</v>
      </c>
    </row>
    <row r="133" spans="1:51" x14ac:dyDescent="0.25">
      <c r="A133" s="29"/>
      <c r="B133" s="37"/>
      <c r="C133" s="81" t="s">
        <v>112</v>
      </c>
      <c r="D133" s="82"/>
      <c r="E133" s="83">
        <v>89</v>
      </c>
      <c r="F133" s="84">
        <v>86400</v>
      </c>
      <c r="G133" s="85">
        <f t="shared" si="15"/>
        <v>0</v>
      </c>
      <c r="H133" s="34">
        <v>0</v>
      </c>
      <c r="I133" s="34">
        <f t="shared" si="16"/>
        <v>0</v>
      </c>
      <c r="J133" s="18"/>
      <c r="K133" s="36"/>
      <c r="L133" s="76">
        <v>0</v>
      </c>
      <c r="M133" s="76">
        <v>0</v>
      </c>
      <c r="N133" s="17"/>
      <c r="O133" s="76">
        <v>0</v>
      </c>
      <c r="P133" s="76">
        <v>0</v>
      </c>
      <c r="Q133" s="76">
        <v>0</v>
      </c>
      <c r="R133" s="76">
        <v>0</v>
      </c>
      <c r="S133" s="76">
        <v>0</v>
      </c>
      <c r="T133" s="76">
        <v>0</v>
      </c>
      <c r="U133" s="76">
        <v>0</v>
      </c>
      <c r="V133" s="76">
        <v>0</v>
      </c>
      <c r="W133" s="76">
        <v>0</v>
      </c>
      <c r="X133" s="76">
        <v>0</v>
      </c>
      <c r="Y133" s="76">
        <v>0</v>
      </c>
      <c r="Z133" s="137">
        <v>0</v>
      </c>
      <c r="AA133" s="137">
        <v>0</v>
      </c>
      <c r="AB133" s="137">
        <v>0</v>
      </c>
      <c r="AC133" s="137">
        <v>0</v>
      </c>
      <c r="AD133" s="137">
        <v>0</v>
      </c>
      <c r="AE133" s="137"/>
      <c r="AF133" s="137"/>
      <c r="AG133" s="137"/>
      <c r="AH133" s="137"/>
      <c r="AI133" s="137"/>
      <c r="AJ133" s="18"/>
      <c r="AK133" s="18"/>
      <c r="AL133" s="18"/>
      <c r="AM133" s="18"/>
      <c r="AN133" s="18"/>
      <c r="AO133" s="18"/>
      <c r="AP133" s="18"/>
      <c r="AQ133" s="18"/>
      <c r="AR133" s="18"/>
      <c r="AS133" s="104"/>
      <c r="AW133" s="31">
        <f t="shared" ref="AW133:AW156" si="17">SUM(O133:AR133)</f>
        <v>0</v>
      </c>
      <c r="AX133" s="18">
        <v>86400</v>
      </c>
      <c r="AY133" s="33">
        <f t="shared" ref="AY133:AY156" si="18">AW133*AX133</f>
        <v>0</v>
      </c>
    </row>
    <row r="134" spans="1:51" x14ac:dyDescent="0.25">
      <c r="A134" s="29"/>
      <c r="B134" s="37"/>
      <c r="C134" s="81" t="s">
        <v>113</v>
      </c>
      <c r="D134" s="82"/>
      <c r="E134" s="83">
        <v>89</v>
      </c>
      <c r="F134" s="84">
        <v>86400</v>
      </c>
      <c r="G134" s="85">
        <f t="shared" si="15"/>
        <v>0</v>
      </c>
      <c r="H134" s="34">
        <v>296639.99999999994</v>
      </c>
      <c r="I134" s="34">
        <f t="shared" si="16"/>
        <v>-296639.99999999994</v>
      </c>
      <c r="J134" s="18"/>
      <c r="K134" s="36"/>
      <c r="L134" s="76">
        <v>0.1</v>
      </c>
      <c r="M134" s="76">
        <v>0.1</v>
      </c>
      <c r="N134" s="17"/>
      <c r="O134" s="76">
        <v>6.5000000000000002E-2</v>
      </c>
      <c r="P134" s="76">
        <v>6.5000000000000002E-2</v>
      </c>
      <c r="Q134" s="76">
        <v>6.5000000000000002E-2</v>
      </c>
      <c r="R134" s="76">
        <v>6.5000000000000002E-2</v>
      </c>
      <c r="S134" s="76">
        <v>6.5000000000000002E-2</v>
      </c>
      <c r="T134" s="76">
        <v>6.5000000000000002E-2</v>
      </c>
      <c r="U134" s="76">
        <v>6.5000000000000002E-2</v>
      </c>
      <c r="V134" s="76">
        <v>6.5000000000000002E-2</v>
      </c>
      <c r="W134" s="76">
        <v>6.5000000000000002E-2</v>
      </c>
      <c r="X134" s="76">
        <v>6.5000000000000002E-2</v>
      </c>
      <c r="Y134" s="76">
        <v>6.5000000000000002E-2</v>
      </c>
      <c r="Z134" s="137">
        <v>6.5000000000000002E-2</v>
      </c>
      <c r="AA134" s="137">
        <v>6.5000000000000002E-2</v>
      </c>
      <c r="AB134" s="137">
        <v>6.5000000000000002E-2</v>
      </c>
      <c r="AC134" s="137">
        <v>6.5000000000000002E-2</v>
      </c>
      <c r="AD134" s="137">
        <v>6.5000000000000002E-2</v>
      </c>
      <c r="AE134" s="137"/>
      <c r="AF134" s="137"/>
      <c r="AG134" s="137"/>
      <c r="AH134" s="137"/>
      <c r="AI134" s="137"/>
      <c r="AJ134" s="18"/>
      <c r="AK134" s="18"/>
      <c r="AL134" s="18"/>
      <c r="AM134" s="18"/>
      <c r="AN134" s="18"/>
      <c r="AO134" s="18"/>
      <c r="AP134" s="18"/>
      <c r="AQ134" s="18"/>
      <c r="AR134" s="18"/>
      <c r="AS134" s="104"/>
      <c r="AW134" s="31">
        <f t="shared" si="17"/>
        <v>1.0399999999999996</v>
      </c>
      <c r="AX134" s="18">
        <v>86400</v>
      </c>
      <c r="AY134" s="33">
        <f t="shared" si="18"/>
        <v>89855.999999999971</v>
      </c>
    </row>
    <row r="135" spans="1:51" x14ac:dyDescent="0.25">
      <c r="A135" s="29"/>
      <c r="B135" s="37"/>
      <c r="C135" s="81" t="s">
        <v>114</v>
      </c>
      <c r="D135" s="82"/>
      <c r="E135" s="83">
        <v>89</v>
      </c>
      <c r="F135" s="84">
        <v>86400</v>
      </c>
      <c r="G135" s="85">
        <f t="shared" si="15"/>
        <v>0</v>
      </c>
      <c r="H135" s="34">
        <v>148319.99999999997</v>
      </c>
      <c r="I135" s="34">
        <f t="shared" si="16"/>
        <v>-148319.99999999997</v>
      </c>
      <c r="J135" s="18"/>
      <c r="K135" s="36"/>
      <c r="L135" s="76">
        <v>0.05</v>
      </c>
      <c r="M135" s="76">
        <v>0.05</v>
      </c>
      <c r="N135" s="17"/>
      <c r="O135" s="76">
        <v>0.02</v>
      </c>
      <c r="P135" s="76">
        <v>0.02</v>
      </c>
      <c r="Q135" s="76">
        <v>0.02</v>
      </c>
      <c r="R135" s="76">
        <v>0.02</v>
      </c>
      <c r="S135" s="76">
        <v>0.02</v>
      </c>
      <c r="T135" s="76">
        <v>0.02</v>
      </c>
      <c r="U135" s="76">
        <v>0.02</v>
      </c>
      <c r="V135" s="76">
        <v>0.02</v>
      </c>
      <c r="W135" s="76">
        <v>0.02</v>
      </c>
      <c r="X135" s="76">
        <v>0.02</v>
      </c>
      <c r="Y135" s="76">
        <v>0.02</v>
      </c>
      <c r="Z135" s="137">
        <v>0.02</v>
      </c>
      <c r="AA135" s="137">
        <v>0.02</v>
      </c>
      <c r="AB135" s="137">
        <v>0.02</v>
      </c>
      <c r="AC135" s="137">
        <v>0.02</v>
      </c>
      <c r="AD135" s="137">
        <v>0.02</v>
      </c>
      <c r="AE135" s="137"/>
      <c r="AF135" s="137"/>
      <c r="AG135" s="137"/>
      <c r="AH135" s="137"/>
      <c r="AI135" s="137"/>
      <c r="AJ135" s="18"/>
      <c r="AK135" s="18"/>
      <c r="AL135" s="18"/>
      <c r="AM135" s="18"/>
      <c r="AN135" s="18"/>
      <c r="AO135" s="18"/>
      <c r="AP135" s="18"/>
      <c r="AQ135" s="18"/>
      <c r="AR135" s="18"/>
      <c r="AS135" s="104"/>
      <c r="AW135" s="31">
        <f t="shared" si="17"/>
        <v>0.32</v>
      </c>
      <c r="AX135" s="18">
        <v>86400</v>
      </c>
      <c r="AY135" s="33">
        <f t="shared" si="18"/>
        <v>27648</v>
      </c>
    </row>
    <row r="136" spans="1:51" x14ac:dyDescent="0.25">
      <c r="A136" s="29"/>
      <c r="B136" s="37"/>
      <c r="C136" s="81" t="s">
        <v>115</v>
      </c>
      <c r="D136" s="82"/>
      <c r="E136" s="83">
        <v>89</v>
      </c>
      <c r="F136" s="84">
        <v>86400</v>
      </c>
      <c r="G136" s="85">
        <f t="shared" si="15"/>
        <v>0</v>
      </c>
      <c r="H136" s="34">
        <v>0</v>
      </c>
      <c r="I136" s="34">
        <f t="shared" si="16"/>
        <v>0</v>
      </c>
      <c r="J136" s="18"/>
      <c r="K136" s="36"/>
      <c r="L136" s="76">
        <v>0</v>
      </c>
      <c r="M136" s="76">
        <v>0</v>
      </c>
      <c r="N136" s="17"/>
      <c r="O136" s="76">
        <v>0</v>
      </c>
      <c r="P136" s="76">
        <v>0</v>
      </c>
      <c r="Q136" s="76">
        <v>0</v>
      </c>
      <c r="R136" s="76">
        <v>0</v>
      </c>
      <c r="S136" s="76">
        <v>0</v>
      </c>
      <c r="T136" s="76">
        <v>0</v>
      </c>
      <c r="U136" s="76">
        <v>0</v>
      </c>
      <c r="V136" s="76">
        <v>0</v>
      </c>
      <c r="W136" s="76">
        <v>0</v>
      </c>
      <c r="X136" s="76">
        <v>0</v>
      </c>
      <c r="Y136" s="76">
        <v>0</v>
      </c>
      <c r="Z136" s="137">
        <v>0</v>
      </c>
      <c r="AA136" s="137">
        <v>0</v>
      </c>
      <c r="AB136" s="137">
        <v>0</v>
      </c>
      <c r="AC136" s="137">
        <v>0</v>
      </c>
      <c r="AD136" s="137">
        <v>0</v>
      </c>
      <c r="AE136" s="137"/>
      <c r="AF136" s="137"/>
      <c r="AG136" s="137"/>
      <c r="AH136" s="137"/>
      <c r="AI136" s="137"/>
      <c r="AJ136" s="18"/>
      <c r="AK136" s="18"/>
      <c r="AL136" s="18"/>
      <c r="AM136" s="18"/>
      <c r="AN136" s="18"/>
      <c r="AO136" s="18"/>
      <c r="AP136" s="18"/>
      <c r="AQ136" s="18"/>
      <c r="AR136" s="18"/>
      <c r="AS136" s="104"/>
      <c r="AW136" s="31">
        <f t="shared" si="17"/>
        <v>0</v>
      </c>
      <c r="AX136" s="18">
        <v>86400</v>
      </c>
      <c r="AY136" s="33">
        <f t="shared" si="18"/>
        <v>0</v>
      </c>
    </row>
    <row r="137" spans="1:51" x14ac:dyDescent="0.25">
      <c r="A137" s="29"/>
      <c r="B137" s="37"/>
      <c r="C137" s="81" t="s">
        <v>116</v>
      </c>
      <c r="D137" s="82"/>
      <c r="E137" s="83">
        <v>89</v>
      </c>
      <c r="F137" s="84">
        <v>86400</v>
      </c>
      <c r="G137" s="85">
        <f t="shared" si="15"/>
        <v>0</v>
      </c>
      <c r="H137" s="34">
        <v>0</v>
      </c>
      <c r="I137" s="34">
        <f t="shared" si="16"/>
        <v>0</v>
      </c>
      <c r="J137" s="18"/>
      <c r="K137" s="36"/>
      <c r="L137" s="76">
        <v>0</v>
      </c>
      <c r="M137" s="76">
        <v>0</v>
      </c>
      <c r="N137" s="17"/>
      <c r="O137" s="76">
        <v>1.4999999999999999E-2</v>
      </c>
      <c r="P137" s="76">
        <v>1.4999999999999999E-2</v>
      </c>
      <c r="Q137" s="76">
        <v>1.4999999999999999E-2</v>
      </c>
      <c r="R137" s="76">
        <v>1.4999999999999999E-2</v>
      </c>
      <c r="S137" s="76">
        <v>1.4999999999999999E-2</v>
      </c>
      <c r="T137" s="76">
        <v>1.4999999999999999E-2</v>
      </c>
      <c r="U137" s="76">
        <v>1.4999999999999999E-2</v>
      </c>
      <c r="V137" s="76">
        <v>1.4999999999999999E-2</v>
      </c>
      <c r="W137" s="76">
        <v>1.4999999999999999E-2</v>
      </c>
      <c r="X137" s="76">
        <v>1.4999999999999999E-2</v>
      </c>
      <c r="Y137" s="76">
        <v>1.4999999999999999E-2</v>
      </c>
      <c r="Z137" s="137">
        <v>1.4999999999999999E-2</v>
      </c>
      <c r="AA137" s="137">
        <v>1.4999999999999999E-2</v>
      </c>
      <c r="AB137" s="137">
        <v>1.4999999999999999E-2</v>
      </c>
      <c r="AC137" s="137">
        <v>1.4999999999999999E-2</v>
      </c>
      <c r="AD137" s="137">
        <v>1.4999999999999999E-2</v>
      </c>
      <c r="AE137" s="137"/>
      <c r="AF137" s="137"/>
      <c r="AG137" s="137"/>
      <c r="AH137" s="137"/>
      <c r="AI137" s="137"/>
      <c r="AJ137" s="18"/>
      <c r="AK137" s="18"/>
      <c r="AL137" s="18"/>
      <c r="AM137" s="18"/>
      <c r="AN137" s="18"/>
      <c r="AO137" s="18"/>
      <c r="AP137" s="18"/>
      <c r="AQ137" s="18"/>
      <c r="AR137" s="18"/>
      <c r="AS137" s="104"/>
      <c r="AW137" s="31">
        <f t="shared" si="17"/>
        <v>0.2400000000000001</v>
      </c>
      <c r="AX137" s="18">
        <v>86400</v>
      </c>
      <c r="AY137" s="33">
        <f t="shared" si="18"/>
        <v>20736.000000000007</v>
      </c>
    </row>
    <row r="138" spans="1:51" x14ac:dyDescent="0.25">
      <c r="A138" s="29"/>
      <c r="B138" s="37"/>
      <c r="C138" s="86" t="s">
        <v>117</v>
      </c>
      <c r="D138" s="87"/>
      <c r="E138" s="88">
        <v>89</v>
      </c>
      <c r="F138" s="86">
        <v>86400</v>
      </c>
      <c r="G138" s="89">
        <f t="shared" si="15"/>
        <v>0</v>
      </c>
      <c r="H138" s="34">
        <v>88992</v>
      </c>
      <c r="I138" s="34">
        <f t="shared" si="16"/>
        <v>-88992</v>
      </c>
      <c r="J138" s="18"/>
      <c r="K138" s="36"/>
      <c r="L138" s="76">
        <v>0.03</v>
      </c>
      <c r="M138" s="76">
        <v>0.03</v>
      </c>
      <c r="N138" s="17"/>
      <c r="O138" s="76">
        <v>2.5000000000000001E-2</v>
      </c>
      <c r="P138" s="76">
        <v>2.5000000000000001E-2</v>
      </c>
      <c r="Q138" s="76">
        <v>2.5000000000000001E-2</v>
      </c>
      <c r="R138" s="76">
        <v>2.5000000000000001E-2</v>
      </c>
      <c r="S138" s="76">
        <v>2.5000000000000001E-2</v>
      </c>
      <c r="T138" s="76">
        <v>2.5000000000000001E-2</v>
      </c>
      <c r="U138" s="76">
        <v>2.5000000000000001E-2</v>
      </c>
      <c r="V138" s="76">
        <v>2.5000000000000001E-2</v>
      </c>
      <c r="W138" s="76">
        <v>2.5000000000000001E-2</v>
      </c>
      <c r="X138" s="76">
        <v>2.5000000000000001E-2</v>
      </c>
      <c r="Y138" s="76">
        <v>2.5000000000000001E-2</v>
      </c>
      <c r="Z138" s="137">
        <v>2.5000000000000001E-2</v>
      </c>
      <c r="AA138" s="137">
        <v>2.5000000000000001E-2</v>
      </c>
      <c r="AB138" s="137">
        <v>2.5000000000000001E-2</v>
      </c>
      <c r="AC138" s="137">
        <v>2.5000000000000001E-2</v>
      </c>
      <c r="AD138" s="137">
        <v>2.5000000000000001E-2</v>
      </c>
      <c r="AE138" s="137"/>
      <c r="AF138" s="137"/>
      <c r="AG138" s="137"/>
      <c r="AH138" s="137"/>
      <c r="AI138" s="137"/>
      <c r="AJ138" s="18"/>
      <c r="AK138" s="18"/>
      <c r="AL138" s="18"/>
      <c r="AM138" s="18"/>
      <c r="AN138" s="18"/>
      <c r="AO138" s="18"/>
      <c r="AP138" s="18"/>
      <c r="AQ138" s="18"/>
      <c r="AR138" s="18"/>
      <c r="AS138" s="104"/>
      <c r="AW138" s="31">
        <f t="shared" si="17"/>
        <v>0.40000000000000008</v>
      </c>
      <c r="AX138" s="18">
        <v>86400</v>
      </c>
      <c r="AY138" s="33">
        <f t="shared" si="18"/>
        <v>34560.000000000007</v>
      </c>
    </row>
    <row r="139" spans="1:51" x14ac:dyDescent="0.25">
      <c r="A139" s="29"/>
      <c r="B139" s="37"/>
      <c r="C139" s="86" t="s">
        <v>118</v>
      </c>
      <c r="D139" s="87"/>
      <c r="E139" s="88">
        <v>89</v>
      </c>
      <c r="F139" s="86">
        <v>86400</v>
      </c>
      <c r="G139" s="89">
        <f t="shared" si="15"/>
        <v>0</v>
      </c>
      <c r="H139" s="34">
        <v>158207.99999999997</v>
      </c>
      <c r="I139" s="34">
        <f t="shared" si="16"/>
        <v>-158207.99999999997</v>
      </c>
      <c r="J139" s="18"/>
      <c r="K139" s="36"/>
      <c r="L139" s="76">
        <v>0.06</v>
      </c>
      <c r="M139" s="76">
        <v>0.06</v>
      </c>
      <c r="N139" s="17"/>
      <c r="O139" s="76">
        <v>0.03</v>
      </c>
      <c r="P139" s="76">
        <v>0.03</v>
      </c>
      <c r="Q139" s="76">
        <v>0.03</v>
      </c>
      <c r="R139" s="76">
        <v>0.03</v>
      </c>
      <c r="S139" s="76">
        <v>0.03</v>
      </c>
      <c r="T139" s="76">
        <v>0.03</v>
      </c>
      <c r="U139" s="76">
        <v>0.03</v>
      </c>
      <c r="V139" s="76">
        <v>0.03</v>
      </c>
      <c r="W139" s="76">
        <v>0.03</v>
      </c>
      <c r="X139" s="76">
        <v>0.03</v>
      </c>
      <c r="Y139" s="76">
        <v>0.03</v>
      </c>
      <c r="Z139" s="137">
        <v>0.03</v>
      </c>
      <c r="AA139" s="137">
        <v>0.03</v>
      </c>
      <c r="AB139" s="137">
        <v>0.03</v>
      </c>
      <c r="AC139" s="137">
        <v>0.03</v>
      </c>
      <c r="AD139" s="137">
        <v>0.03</v>
      </c>
      <c r="AE139" s="137"/>
      <c r="AF139" s="137"/>
      <c r="AG139" s="137"/>
      <c r="AH139" s="137"/>
      <c r="AI139" s="137"/>
      <c r="AJ139" s="18"/>
      <c r="AK139" s="18"/>
      <c r="AL139" s="18"/>
      <c r="AM139" s="18"/>
      <c r="AN139" s="18"/>
      <c r="AO139" s="18"/>
      <c r="AP139" s="18"/>
      <c r="AQ139" s="18"/>
      <c r="AR139" s="18"/>
      <c r="AS139" s="104"/>
      <c r="AW139" s="31">
        <f t="shared" si="17"/>
        <v>0.4800000000000002</v>
      </c>
      <c r="AX139" s="18">
        <v>86400</v>
      </c>
      <c r="AY139" s="33">
        <f t="shared" si="18"/>
        <v>41472.000000000015</v>
      </c>
    </row>
    <row r="140" spans="1:51" x14ac:dyDescent="0.25">
      <c r="A140" s="29"/>
      <c r="B140" s="37"/>
      <c r="C140" s="86" t="s">
        <v>119</v>
      </c>
      <c r="D140" s="87"/>
      <c r="E140" s="88">
        <v>89</v>
      </c>
      <c r="F140" s="86">
        <v>86400</v>
      </c>
      <c r="G140" s="89">
        <f t="shared" si="15"/>
        <v>0</v>
      </c>
      <c r="H140" s="34">
        <v>158207.99999999997</v>
      </c>
      <c r="I140" s="34">
        <f t="shared" si="16"/>
        <v>-158207.99999999997</v>
      </c>
      <c r="J140" s="18"/>
      <c r="K140" s="36"/>
      <c r="L140" s="76">
        <v>0.06</v>
      </c>
      <c r="M140" s="76">
        <v>0.06</v>
      </c>
      <c r="N140" s="17"/>
      <c r="O140" s="76">
        <v>0.03</v>
      </c>
      <c r="P140" s="76">
        <v>0.03</v>
      </c>
      <c r="Q140" s="76">
        <v>0.03</v>
      </c>
      <c r="R140" s="76">
        <v>0.03</v>
      </c>
      <c r="S140" s="76">
        <v>0.03</v>
      </c>
      <c r="T140" s="76">
        <v>0.03</v>
      </c>
      <c r="U140" s="76">
        <v>0.03</v>
      </c>
      <c r="V140" s="76">
        <v>0.03</v>
      </c>
      <c r="W140" s="76">
        <v>0.03</v>
      </c>
      <c r="X140" s="76">
        <v>0.03</v>
      </c>
      <c r="Y140" s="76">
        <v>0.03</v>
      </c>
      <c r="Z140" s="137">
        <v>0.03</v>
      </c>
      <c r="AA140" s="137">
        <v>0.03</v>
      </c>
      <c r="AB140" s="137">
        <v>0.03</v>
      </c>
      <c r="AC140" s="137">
        <v>0.03</v>
      </c>
      <c r="AD140" s="137">
        <v>0.03</v>
      </c>
      <c r="AE140" s="137"/>
      <c r="AF140" s="137"/>
      <c r="AG140" s="137"/>
      <c r="AH140" s="137"/>
      <c r="AI140" s="137"/>
      <c r="AJ140" s="18"/>
      <c r="AK140" s="18"/>
      <c r="AL140" s="18"/>
      <c r="AM140" s="18"/>
      <c r="AN140" s="18"/>
      <c r="AO140" s="18"/>
      <c r="AP140" s="18"/>
      <c r="AQ140" s="18"/>
      <c r="AR140" s="18"/>
      <c r="AS140" s="104"/>
      <c r="AW140" s="31">
        <f t="shared" si="17"/>
        <v>0.4800000000000002</v>
      </c>
      <c r="AX140" s="18">
        <v>86400</v>
      </c>
      <c r="AY140" s="33">
        <f t="shared" si="18"/>
        <v>41472.000000000015</v>
      </c>
    </row>
    <row r="141" spans="1:51" x14ac:dyDescent="0.25">
      <c r="A141" s="29"/>
      <c r="B141" s="37"/>
      <c r="C141" s="86" t="s">
        <v>120</v>
      </c>
      <c r="D141" s="87"/>
      <c r="E141" s="88">
        <v>89</v>
      </c>
      <c r="F141" s="86">
        <v>86400</v>
      </c>
      <c r="G141" s="89">
        <f t="shared" si="15"/>
        <v>0</v>
      </c>
      <c r="H141" s="34">
        <v>0</v>
      </c>
      <c r="I141" s="34">
        <f t="shared" si="16"/>
        <v>0</v>
      </c>
      <c r="J141" s="18"/>
      <c r="K141" s="36"/>
      <c r="L141" s="76">
        <v>0</v>
      </c>
      <c r="M141" s="76">
        <v>0</v>
      </c>
      <c r="N141" s="17"/>
      <c r="O141" s="76">
        <v>0</v>
      </c>
      <c r="P141" s="76">
        <v>0</v>
      </c>
      <c r="Q141" s="76">
        <v>0</v>
      </c>
      <c r="R141" s="76">
        <v>0</v>
      </c>
      <c r="S141" s="76">
        <v>0</v>
      </c>
      <c r="T141" s="76">
        <v>0</v>
      </c>
      <c r="U141" s="76">
        <v>0</v>
      </c>
      <c r="V141" s="76">
        <v>0</v>
      </c>
      <c r="W141" s="76">
        <v>0</v>
      </c>
      <c r="X141" s="76">
        <v>0</v>
      </c>
      <c r="Y141" s="76">
        <v>0</v>
      </c>
      <c r="Z141" s="137">
        <v>0</v>
      </c>
      <c r="AA141" s="137">
        <v>0</v>
      </c>
      <c r="AB141" s="137">
        <v>0</v>
      </c>
      <c r="AC141" s="137">
        <v>0</v>
      </c>
      <c r="AD141" s="137">
        <v>0</v>
      </c>
      <c r="AE141" s="137"/>
      <c r="AF141" s="137"/>
      <c r="AG141" s="137"/>
      <c r="AH141" s="137"/>
      <c r="AI141" s="137"/>
      <c r="AJ141" s="18"/>
      <c r="AK141" s="18"/>
      <c r="AL141" s="18"/>
      <c r="AM141" s="18"/>
      <c r="AN141" s="18"/>
      <c r="AO141" s="18"/>
      <c r="AP141" s="18"/>
      <c r="AQ141" s="18"/>
      <c r="AR141" s="18"/>
      <c r="AS141" s="104"/>
      <c r="AW141" s="31">
        <f t="shared" si="17"/>
        <v>0</v>
      </c>
      <c r="AX141" s="18">
        <v>86400</v>
      </c>
      <c r="AY141" s="33">
        <f t="shared" si="18"/>
        <v>0</v>
      </c>
    </row>
    <row r="142" spans="1:51" x14ac:dyDescent="0.25">
      <c r="A142" s="29"/>
      <c r="B142" s="37"/>
      <c r="C142" s="86" t="s">
        <v>121</v>
      </c>
      <c r="D142" s="87"/>
      <c r="E142" s="88">
        <v>89</v>
      </c>
      <c r="F142" s="86">
        <v>86400</v>
      </c>
      <c r="G142" s="89">
        <f t="shared" si="15"/>
        <v>0</v>
      </c>
      <c r="H142" s="34">
        <v>0</v>
      </c>
      <c r="I142" s="34">
        <f t="shared" si="16"/>
        <v>0</v>
      </c>
      <c r="J142" s="18"/>
      <c r="K142" s="36"/>
      <c r="L142" s="76">
        <v>0</v>
      </c>
      <c r="M142" s="76">
        <v>0</v>
      </c>
      <c r="N142" s="17"/>
      <c r="O142" s="76">
        <v>0</v>
      </c>
      <c r="P142" s="76">
        <v>0</v>
      </c>
      <c r="Q142" s="76">
        <v>0</v>
      </c>
      <c r="R142" s="76">
        <v>0</v>
      </c>
      <c r="S142" s="76">
        <v>0</v>
      </c>
      <c r="T142" s="76">
        <v>0</v>
      </c>
      <c r="U142" s="76">
        <v>0</v>
      </c>
      <c r="V142" s="76">
        <v>0</v>
      </c>
      <c r="W142" s="76">
        <v>0</v>
      </c>
      <c r="X142" s="76">
        <v>0</v>
      </c>
      <c r="Y142" s="76">
        <v>0</v>
      </c>
      <c r="Z142" s="137">
        <v>0</v>
      </c>
      <c r="AA142" s="137">
        <v>0</v>
      </c>
      <c r="AB142" s="137">
        <v>0</v>
      </c>
      <c r="AC142" s="137">
        <v>0</v>
      </c>
      <c r="AD142" s="137">
        <v>0</v>
      </c>
      <c r="AE142" s="137"/>
      <c r="AF142" s="137"/>
      <c r="AG142" s="137"/>
      <c r="AH142" s="137"/>
      <c r="AI142" s="137"/>
      <c r="AJ142" s="18"/>
      <c r="AK142" s="18"/>
      <c r="AL142" s="18"/>
      <c r="AM142" s="18"/>
      <c r="AN142" s="18"/>
      <c r="AO142" s="18"/>
      <c r="AP142" s="18"/>
      <c r="AQ142" s="18"/>
      <c r="AR142" s="18"/>
      <c r="AS142" s="104"/>
      <c r="AW142" s="31">
        <f t="shared" si="17"/>
        <v>0</v>
      </c>
      <c r="AX142" s="18">
        <v>86400</v>
      </c>
      <c r="AY142" s="33">
        <f t="shared" si="18"/>
        <v>0</v>
      </c>
    </row>
    <row r="143" spans="1:51" x14ac:dyDescent="0.25">
      <c r="A143" s="29"/>
      <c r="B143" s="37"/>
      <c r="C143" s="86" t="s">
        <v>122</v>
      </c>
      <c r="D143" s="87"/>
      <c r="E143" s="88">
        <v>89</v>
      </c>
      <c r="F143" s="86">
        <v>86400</v>
      </c>
      <c r="G143" s="89">
        <f t="shared" si="15"/>
        <v>0</v>
      </c>
      <c r="H143" s="34">
        <v>0</v>
      </c>
      <c r="I143" s="34">
        <f t="shared" si="16"/>
        <v>0</v>
      </c>
      <c r="J143" s="18"/>
      <c r="K143" s="36"/>
      <c r="L143" s="76">
        <v>0</v>
      </c>
      <c r="M143" s="76">
        <v>0</v>
      </c>
      <c r="N143" s="17"/>
      <c r="O143" s="76">
        <v>0</v>
      </c>
      <c r="P143" s="76">
        <v>0</v>
      </c>
      <c r="Q143" s="76">
        <v>0</v>
      </c>
      <c r="R143" s="76">
        <v>0</v>
      </c>
      <c r="S143" s="76">
        <v>0</v>
      </c>
      <c r="T143" s="76">
        <v>0</v>
      </c>
      <c r="U143" s="76">
        <v>0</v>
      </c>
      <c r="V143" s="76">
        <v>0</v>
      </c>
      <c r="W143" s="76">
        <v>0</v>
      </c>
      <c r="X143" s="76">
        <v>0</v>
      </c>
      <c r="Y143" s="76">
        <v>0</v>
      </c>
      <c r="Z143" s="137">
        <v>0</v>
      </c>
      <c r="AA143" s="137">
        <v>0</v>
      </c>
      <c r="AB143" s="137">
        <v>0</v>
      </c>
      <c r="AC143" s="137">
        <v>0</v>
      </c>
      <c r="AD143" s="137">
        <v>0</v>
      </c>
      <c r="AE143" s="137"/>
      <c r="AF143" s="137"/>
      <c r="AG143" s="137"/>
      <c r="AH143" s="137"/>
      <c r="AI143" s="137"/>
      <c r="AJ143" s="18"/>
      <c r="AK143" s="18"/>
      <c r="AL143" s="18"/>
      <c r="AM143" s="18"/>
      <c r="AN143" s="18"/>
      <c r="AO143" s="18"/>
      <c r="AP143" s="18"/>
      <c r="AQ143" s="18"/>
      <c r="AR143" s="18"/>
      <c r="AS143" s="104"/>
      <c r="AW143" s="31">
        <f t="shared" si="17"/>
        <v>0</v>
      </c>
      <c r="AX143" s="18">
        <v>86400</v>
      </c>
      <c r="AY143" s="33">
        <f t="shared" si="18"/>
        <v>0</v>
      </c>
    </row>
    <row r="144" spans="1:51" x14ac:dyDescent="0.25">
      <c r="A144" s="29"/>
      <c r="B144" s="37"/>
      <c r="C144" s="86" t="s">
        <v>123</v>
      </c>
      <c r="D144" s="87"/>
      <c r="E144" s="88">
        <v>89</v>
      </c>
      <c r="F144" s="86">
        <v>86400</v>
      </c>
      <c r="G144" s="89">
        <f t="shared" si="15"/>
        <v>0</v>
      </c>
      <c r="H144" s="34">
        <v>29664</v>
      </c>
      <c r="I144" s="34">
        <f t="shared" si="16"/>
        <v>-29664</v>
      </c>
      <c r="J144" s="18"/>
      <c r="K144" s="36"/>
      <c r="L144" s="76">
        <v>0.01</v>
      </c>
      <c r="M144" s="76">
        <v>0.01</v>
      </c>
      <c r="N144" s="17"/>
      <c r="O144" s="76">
        <v>0</v>
      </c>
      <c r="P144" s="76">
        <v>0</v>
      </c>
      <c r="Q144" s="76">
        <v>0</v>
      </c>
      <c r="R144" s="76">
        <v>0</v>
      </c>
      <c r="S144" s="76">
        <v>0</v>
      </c>
      <c r="T144" s="76">
        <v>0</v>
      </c>
      <c r="U144" s="76">
        <v>0</v>
      </c>
      <c r="V144" s="76">
        <v>0</v>
      </c>
      <c r="W144" s="76">
        <v>0</v>
      </c>
      <c r="X144" s="76">
        <v>0</v>
      </c>
      <c r="Y144" s="76">
        <v>0</v>
      </c>
      <c r="Z144" s="137">
        <v>0</v>
      </c>
      <c r="AA144" s="137">
        <v>0</v>
      </c>
      <c r="AB144" s="137">
        <v>0</v>
      </c>
      <c r="AC144" s="137">
        <v>0</v>
      </c>
      <c r="AD144" s="137">
        <v>0</v>
      </c>
      <c r="AE144" s="137"/>
      <c r="AF144" s="137"/>
      <c r="AG144" s="137"/>
      <c r="AH144" s="137"/>
      <c r="AI144" s="137"/>
      <c r="AJ144" s="18"/>
      <c r="AK144" s="18"/>
      <c r="AL144" s="18"/>
      <c r="AM144" s="18"/>
      <c r="AN144" s="18"/>
      <c r="AO144" s="18"/>
      <c r="AP144" s="18"/>
      <c r="AQ144" s="18"/>
      <c r="AR144" s="18"/>
      <c r="AS144" s="104"/>
      <c r="AW144" s="31">
        <f t="shared" si="17"/>
        <v>0</v>
      </c>
      <c r="AX144" s="18">
        <v>86400</v>
      </c>
      <c r="AY144" s="33">
        <f t="shared" si="18"/>
        <v>0</v>
      </c>
    </row>
    <row r="145" spans="1:51" x14ac:dyDescent="0.25">
      <c r="A145" s="29"/>
      <c r="B145" s="37"/>
      <c r="C145" s="86" t="s">
        <v>124</v>
      </c>
      <c r="D145" s="87"/>
      <c r="E145" s="88">
        <v>89</v>
      </c>
      <c r="F145" s="86">
        <v>86400</v>
      </c>
      <c r="G145" s="89">
        <f t="shared" si="15"/>
        <v>0</v>
      </c>
      <c r="H145" s="34">
        <v>29664</v>
      </c>
      <c r="I145" s="34">
        <f t="shared" si="16"/>
        <v>-29664</v>
      </c>
      <c r="J145" s="18"/>
      <c r="K145" s="36"/>
      <c r="L145" s="76">
        <v>0.01</v>
      </c>
      <c r="M145" s="76">
        <v>0.01</v>
      </c>
      <c r="N145" s="17"/>
      <c r="O145" s="76">
        <v>1.4999999999999999E-2</v>
      </c>
      <c r="P145" s="76">
        <v>1.4999999999999999E-2</v>
      </c>
      <c r="Q145" s="76">
        <v>1.4999999999999999E-2</v>
      </c>
      <c r="R145" s="76">
        <v>1.4999999999999999E-2</v>
      </c>
      <c r="S145" s="76">
        <v>1.4999999999999999E-2</v>
      </c>
      <c r="T145" s="76">
        <v>1.4999999999999999E-2</v>
      </c>
      <c r="U145" s="76">
        <v>1.4999999999999999E-2</v>
      </c>
      <c r="V145" s="76">
        <v>1.4999999999999999E-2</v>
      </c>
      <c r="W145" s="76">
        <v>1.4999999999999999E-2</v>
      </c>
      <c r="X145" s="76">
        <v>1.4999999999999999E-2</v>
      </c>
      <c r="Y145" s="76">
        <v>1.4999999999999999E-2</v>
      </c>
      <c r="Z145" s="137">
        <v>1.4999999999999999E-2</v>
      </c>
      <c r="AA145" s="137">
        <v>1.4999999999999999E-2</v>
      </c>
      <c r="AB145" s="137">
        <v>1.4999999999999999E-2</v>
      </c>
      <c r="AC145" s="137">
        <v>1.4999999999999999E-2</v>
      </c>
      <c r="AD145" s="137">
        <v>1.4999999999999999E-2</v>
      </c>
      <c r="AE145" s="137"/>
      <c r="AF145" s="137"/>
      <c r="AG145" s="137"/>
      <c r="AH145" s="137"/>
      <c r="AI145" s="137"/>
      <c r="AJ145" s="18"/>
      <c r="AK145" s="18"/>
      <c r="AL145" s="18"/>
      <c r="AM145" s="18"/>
      <c r="AN145" s="18"/>
      <c r="AO145" s="18"/>
      <c r="AP145" s="18"/>
      <c r="AQ145" s="18"/>
      <c r="AR145" s="18"/>
      <c r="AS145" s="104"/>
      <c r="AW145" s="31">
        <f t="shared" si="17"/>
        <v>0.2400000000000001</v>
      </c>
      <c r="AX145" s="18">
        <v>86400</v>
      </c>
      <c r="AY145" s="33">
        <f t="shared" si="18"/>
        <v>20736.000000000007</v>
      </c>
    </row>
    <row r="146" spans="1:51" x14ac:dyDescent="0.25">
      <c r="A146" s="29"/>
      <c r="B146" s="37"/>
      <c r="C146" s="86" t="s">
        <v>125</v>
      </c>
      <c r="D146" s="87"/>
      <c r="E146" s="88">
        <v>89</v>
      </c>
      <c r="F146" s="86">
        <v>86400</v>
      </c>
      <c r="G146" s="89">
        <f>D146*E146*F146</f>
        <v>0</v>
      </c>
      <c r="H146" s="34">
        <v>88992</v>
      </c>
      <c r="I146" s="34">
        <f>G146-H146</f>
        <v>-88992</v>
      </c>
      <c r="J146" s="18"/>
      <c r="K146" s="36"/>
      <c r="L146" s="90">
        <v>0.03</v>
      </c>
      <c r="M146" s="90">
        <v>0.03</v>
      </c>
      <c r="N146" s="17"/>
      <c r="O146" s="76">
        <v>0.02</v>
      </c>
      <c r="P146" s="76">
        <v>0.02</v>
      </c>
      <c r="Q146" s="76">
        <v>0.02</v>
      </c>
      <c r="R146" s="76">
        <v>0.02</v>
      </c>
      <c r="S146" s="76">
        <v>0.02</v>
      </c>
      <c r="T146" s="76">
        <v>0.02</v>
      </c>
      <c r="U146" s="76">
        <v>0.02</v>
      </c>
      <c r="V146" s="76">
        <v>0.02</v>
      </c>
      <c r="W146" s="76">
        <v>0.02</v>
      </c>
      <c r="X146" s="137">
        <v>0.02</v>
      </c>
      <c r="Y146" s="137">
        <v>0.02</v>
      </c>
      <c r="Z146" s="137">
        <v>0.02</v>
      </c>
      <c r="AA146" s="137">
        <v>0.02</v>
      </c>
      <c r="AB146" s="137">
        <v>0.02</v>
      </c>
      <c r="AC146" s="137">
        <v>0.02</v>
      </c>
      <c r="AD146" s="137">
        <v>0.02</v>
      </c>
      <c r="AE146" s="137"/>
      <c r="AF146" s="137"/>
      <c r="AG146" s="137"/>
      <c r="AH146" s="137"/>
      <c r="AI146" s="137"/>
      <c r="AJ146" s="18"/>
      <c r="AK146" s="18"/>
      <c r="AL146" s="18"/>
      <c r="AM146" s="18"/>
      <c r="AN146" s="18"/>
      <c r="AO146" s="18"/>
      <c r="AP146" s="18"/>
      <c r="AQ146" s="18"/>
      <c r="AR146" s="18"/>
      <c r="AS146" s="104"/>
      <c r="AW146" s="31">
        <f t="shared" si="17"/>
        <v>0.32</v>
      </c>
      <c r="AX146" s="18">
        <v>86400</v>
      </c>
      <c r="AY146" s="33">
        <f t="shared" si="18"/>
        <v>27648</v>
      </c>
    </row>
    <row r="147" spans="1:51" x14ac:dyDescent="0.25">
      <c r="A147" s="29"/>
      <c r="B147" s="37"/>
      <c r="C147" s="86" t="s">
        <v>126</v>
      </c>
      <c r="D147" s="87"/>
      <c r="E147" s="88">
        <v>89</v>
      </c>
      <c r="F147" s="86">
        <v>86400</v>
      </c>
      <c r="G147" s="89">
        <f t="shared" si="15"/>
        <v>0</v>
      </c>
      <c r="H147" s="34">
        <v>0</v>
      </c>
      <c r="I147" s="34">
        <f t="shared" si="16"/>
        <v>0</v>
      </c>
      <c r="J147" s="18"/>
      <c r="K147" s="36"/>
      <c r="L147" s="90">
        <v>0</v>
      </c>
      <c r="M147" s="90">
        <v>0</v>
      </c>
      <c r="N147" s="17"/>
      <c r="O147" s="76">
        <v>0</v>
      </c>
      <c r="P147" s="76">
        <v>0</v>
      </c>
      <c r="Q147" s="76">
        <v>0</v>
      </c>
      <c r="R147" s="76">
        <v>0</v>
      </c>
      <c r="S147" s="76">
        <v>0</v>
      </c>
      <c r="T147" s="76">
        <v>0</v>
      </c>
      <c r="U147" s="76">
        <v>0</v>
      </c>
      <c r="V147" s="76">
        <v>0</v>
      </c>
      <c r="W147" s="76">
        <v>0</v>
      </c>
      <c r="X147" s="137">
        <v>0</v>
      </c>
      <c r="Y147" s="137">
        <v>0</v>
      </c>
      <c r="Z147" s="137">
        <v>0</v>
      </c>
      <c r="AA147" s="137">
        <v>0</v>
      </c>
      <c r="AB147" s="137">
        <v>0</v>
      </c>
      <c r="AC147" s="137">
        <v>0</v>
      </c>
      <c r="AD147" s="137">
        <v>0</v>
      </c>
      <c r="AE147" s="137"/>
      <c r="AF147" s="137"/>
      <c r="AG147" s="137"/>
      <c r="AH147" s="137"/>
      <c r="AI147" s="137"/>
      <c r="AJ147" s="18"/>
      <c r="AK147" s="18"/>
      <c r="AL147" s="18"/>
      <c r="AM147" s="18"/>
      <c r="AN147" s="18"/>
      <c r="AO147" s="18"/>
      <c r="AP147" s="18"/>
      <c r="AQ147" s="18"/>
      <c r="AR147" s="18"/>
      <c r="AS147" s="104"/>
      <c r="AW147" s="31">
        <f t="shared" si="17"/>
        <v>0</v>
      </c>
      <c r="AX147" s="18">
        <v>86400</v>
      </c>
      <c r="AY147" s="33">
        <f t="shared" si="18"/>
        <v>0</v>
      </c>
    </row>
    <row r="148" spans="1:51" x14ac:dyDescent="0.25">
      <c r="A148" s="29"/>
      <c r="B148" s="37"/>
      <c r="C148" s="86" t="s">
        <v>127</v>
      </c>
      <c r="D148" s="87"/>
      <c r="E148" s="88">
        <v>89</v>
      </c>
      <c r="F148" s="86">
        <v>86400</v>
      </c>
      <c r="G148" s="89">
        <f t="shared" si="15"/>
        <v>0</v>
      </c>
      <c r="H148" s="34">
        <v>0</v>
      </c>
      <c r="I148" s="34">
        <f t="shared" si="16"/>
        <v>0</v>
      </c>
      <c r="J148" s="18"/>
      <c r="K148" s="36"/>
      <c r="L148" s="90">
        <v>0</v>
      </c>
      <c r="M148" s="90">
        <v>0</v>
      </c>
      <c r="N148" s="17"/>
      <c r="O148" s="76">
        <v>0</v>
      </c>
      <c r="P148" s="76">
        <v>0</v>
      </c>
      <c r="Q148" s="76">
        <v>0</v>
      </c>
      <c r="R148" s="76">
        <v>0</v>
      </c>
      <c r="S148" s="76">
        <v>0</v>
      </c>
      <c r="T148" s="76">
        <v>0</v>
      </c>
      <c r="U148" s="76">
        <v>0</v>
      </c>
      <c r="V148" s="76">
        <v>0</v>
      </c>
      <c r="W148" s="76">
        <v>0</v>
      </c>
      <c r="X148" s="137">
        <v>0</v>
      </c>
      <c r="Y148" s="137">
        <v>0</v>
      </c>
      <c r="Z148" s="137">
        <v>0</v>
      </c>
      <c r="AA148" s="137">
        <v>0</v>
      </c>
      <c r="AB148" s="137">
        <v>0</v>
      </c>
      <c r="AC148" s="137">
        <v>0</v>
      </c>
      <c r="AD148" s="137">
        <v>0</v>
      </c>
      <c r="AE148" s="137"/>
      <c r="AF148" s="137"/>
      <c r="AG148" s="137"/>
      <c r="AH148" s="137"/>
      <c r="AI148" s="137"/>
      <c r="AJ148" s="18"/>
      <c r="AK148" s="18"/>
      <c r="AL148" s="18"/>
      <c r="AM148" s="18"/>
      <c r="AN148" s="18"/>
      <c r="AO148" s="18"/>
      <c r="AP148" s="18"/>
      <c r="AQ148" s="18"/>
      <c r="AR148" s="18"/>
      <c r="AS148" s="104"/>
      <c r="AW148" s="31">
        <f t="shared" si="17"/>
        <v>0</v>
      </c>
      <c r="AX148" s="18">
        <v>86400</v>
      </c>
      <c r="AY148" s="33">
        <f t="shared" si="18"/>
        <v>0</v>
      </c>
    </row>
    <row r="149" spans="1:51" x14ac:dyDescent="0.25">
      <c r="A149" s="104"/>
      <c r="B149" s="37"/>
      <c r="C149" s="214"/>
      <c r="D149" s="106"/>
      <c r="E149" s="88"/>
      <c r="F149" s="86"/>
      <c r="G149" s="89"/>
      <c r="H149" s="34"/>
      <c r="I149" s="34"/>
      <c r="J149" s="18"/>
      <c r="K149" s="36"/>
      <c r="L149" s="90"/>
      <c r="M149" s="90"/>
      <c r="N149" s="17"/>
      <c r="O149" s="76"/>
      <c r="P149" s="76"/>
      <c r="Q149" s="76"/>
      <c r="R149" s="76"/>
      <c r="S149" s="76"/>
      <c r="T149" s="76"/>
      <c r="U149" s="76"/>
      <c r="V149" s="76"/>
      <c r="W149" s="76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8"/>
      <c r="AK149" s="18"/>
      <c r="AL149" s="18"/>
      <c r="AM149" s="18"/>
      <c r="AN149" s="18"/>
      <c r="AO149" s="18"/>
      <c r="AP149" s="18"/>
      <c r="AQ149" s="18"/>
      <c r="AR149" s="18"/>
      <c r="AS149" s="104"/>
      <c r="AW149" s="31"/>
    </row>
    <row r="150" spans="1:51" s="18" customFormat="1" ht="15.75" thickBot="1" x14ac:dyDescent="0.3">
      <c r="A150" s="91"/>
      <c r="B150" s="43"/>
      <c r="C150" s="44" t="s">
        <v>155</v>
      </c>
      <c r="D150" s="45">
        <f>SUM(D94:D148)</f>
        <v>0</v>
      </c>
      <c r="E150" s="44"/>
      <c r="F150" s="44"/>
      <c r="G150" s="46"/>
      <c r="H150" s="48"/>
      <c r="I150" s="48"/>
      <c r="J150" s="44"/>
      <c r="K150" s="49">
        <f>SUM(G43:G148)</f>
        <v>190435968</v>
      </c>
      <c r="L150" s="113">
        <f t="shared" ref="L150:M150" si="19">SUM(L94:L148)</f>
        <v>3.1799999999999984</v>
      </c>
      <c r="M150" s="113">
        <f t="shared" si="19"/>
        <v>3.1799999999999984</v>
      </c>
      <c r="N150" s="111">
        <f>86400*SUM(O150:AS150)</f>
        <v>18267206.399999991</v>
      </c>
      <c r="O150" s="135">
        <f>O43-SUM(O45:O55)+SUM(O57:O149)</f>
        <v>16.985999999999997</v>
      </c>
      <c r="P150" s="135">
        <f t="shared" ref="P150:AH150" si="20">P43-SUM(P45:P55)+SUM(P57:P149)</f>
        <v>13.186</v>
      </c>
      <c r="Q150" s="135">
        <f t="shared" si="20"/>
        <v>15.985999999999997</v>
      </c>
      <c r="R150" s="135">
        <f t="shared" si="20"/>
        <v>15.985999999999997</v>
      </c>
      <c r="S150" s="135">
        <f t="shared" si="20"/>
        <v>15.735999999999997</v>
      </c>
      <c r="T150" s="135">
        <f t="shared" si="20"/>
        <v>15.155999999999997</v>
      </c>
      <c r="U150" s="135">
        <f>U43-SUM(U45:U55)+SUM(U57:U149)</f>
        <v>14.155999999999997</v>
      </c>
      <c r="V150" s="135">
        <f t="shared" si="20"/>
        <v>14.155999999999997</v>
      </c>
      <c r="W150" s="135">
        <f t="shared" si="20"/>
        <v>11.635999999999999</v>
      </c>
      <c r="X150" s="135">
        <f t="shared" si="20"/>
        <v>11.206</v>
      </c>
      <c r="Y150" s="135">
        <f t="shared" si="20"/>
        <v>11.206</v>
      </c>
      <c r="Z150" s="135">
        <f t="shared" si="20"/>
        <v>11.206</v>
      </c>
      <c r="AA150" s="135">
        <f t="shared" si="20"/>
        <v>11.206</v>
      </c>
      <c r="AB150" s="135">
        <f t="shared" si="20"/>
        <v>11.206</v>
      </c>
      <c r="AC150" s="135">
        <f t="shared" si="20"/>
        <v>11.206</v>
      </c>
      <c r="AD150" s="135">
        <f t="shared" si="20"/>
        <v>11.206</v>
      </c>
      <c r="AE150" s="135">
        <f t="shared" si="20"/>
        <v>0</v>
      </c>
      <c r="AF150" s="135">
        <f t="shared" si="20"/>
        <v>0</v>
      </c>
      <c r="AG150" s="135">
        <f t="shared" si="20"/>
        <v>0</v>
      </c>
      <c r="AH150" s="135">
        <f t="shared" si="20"/>
        <v>0</v>
      </c>
      <c r="AI150" s="135">
        <f>AI43-SUM(AI45:AI55)+SUM(AI57:AI149)</f>
        <v>0</v>
      </c>
      <c r="AJ150" s="111">
        <f t="shared" ref="AJ150:AS150" si="21">AJ43-SUM(AJ45:AJ55)+SUM(AJ57:AJ149)</f>
        <v>0</v>
      </c>
      <c r="AK150" s="111">
        <f t="shared" si="21"/>
        <v>0</v>
      </c>
      <c r="AL150" s="111">
        <f t="shared" si="21"/>
        <v>0</v>
      </c>
      <c r="AM150" s="111">
        <f t="shared" si="21"/>
        <v>0</v>
      </c>
      <c r="AN150" s="111">
        <f t="shared" si="21"/>
        <v>0</v>
      </c>
      <c r="AO150" s="111">
        <f t="shared" si="21"/>
        <v>0</v>
      </c>
      <c r="AP150" s="111">
        <f t="shared" si="21"/>
        <v>0</v>
      </c>
      <c r="AQ150" s="111">
        <f t="shared" si="21"/>
        <v>0</v>
      </c>
      <c r="AR150" s="111">
        <f t="shared" si="21"/>
        <v>0</v>
      </c>
      <c r="AS150" s="112">
        <f t="shared" si="21"/>
        <v>0</v>
      </c>
      <c r="AT150" s="137">
        <f>AVERAGE(O150:AD150)</f>
        <v>13.214124999999994</v>
      </c>
      <c r="AU150" s="17">
        <f>AT150*1000</f>
        <v>13214.124999999995</v>
      </c>
      <c r="AW150" s="31">
        <f t="shared" si="17"/>
        <v>211.4259999999999</v>
      </c>
      <c r="AX150" s="18">
        <v>86400</v>
      </c>
      <c r="AY150" s="33">
        <f t="shared" si="18"/>
        <v>18267206.399999991</v>
      </c>
    </row>
    <row r="151" spans="1:51" s="18" customFormat="1" ht="16.5" thickTop="1" thickBot="1" x14ac:dyDescent="0.3">
      <c r="A151" s="29"/>
      <c r="D151" s="31"/>
      <c r="G151" s="33"/>
      <c r="H151" s="51"/>
      <c r="I151" s="51"/>
      <c r="K151" s="33"/>
      <c r="L151" s="64"/>
      <c r="M151" s="16"/>
      <c r="N151" s="17"/>
      <c r="O151" s="76"/>
      <c r="P151" s="76"/>
      <c r="Q151" s="76"/>
      <c r="R151" s="76"/>
      <c r="S151" s="76"/>
      <c r="T151" s="76"/>
      <c r="U151" s="76"/>
      <c r="V151" s="76"/>
      <c r="W151" s="76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W151" s="31"/>
      <c r="AY151" s="33"/>
    </row>
    <row r="152" spans="1:51" ht="15.75" thickTop="1" x14ac:dyDescent="0.25">
      <c r="A152" s="29"/>
      <c r="B152" s="52" t="s">
        <v>128</v>
      </c>
      <c r="C152" s="55" t="s">
        <v>129</v>
      </c>
      <c r="D152" s="22">
        <v>0.26</v>
      </c>
      <c r="E152" s="92">
        <v>24</v>
      </c>
      <c r="F152" s="24">
        <v>86400</v>
      </c>
      <c r="G152" s="25">
        <f>D152*E152*F152</f>
        <v>539136</v>
      </c>
      <c r="H152" s="26">
        <v>359424</v>
      </c>
      <c r="I152" s="26">
        <f t="shared" si="16"/>
        <v>179712</v>
      </c>
      <c r="J152" s="24"/>
      <c r="K152" s="93"/>
      <c r="L152" s="107"/>
      <c r="M152" s="107"/>
      <c r="N152" s="108"/>
      <c r="O152" s="132">
        <v>0</v>
      </c>
      <c r="P152" s="132">
        <v>0</v>
      </c>
      <c r="Q152" s="132">
        <v>0</v>
      </c>
      <c r="R152" s="132">
        <v>0</v>
      </c>
      <c r="S152" s="132">
        <v>0</v>
      </c>
      <c r="T152" s="132">
        <v>0</v>
      </c>
      <c r="U152" s="132">
        <v>0</v>
      </c>
      <c r="V152" s="132">
        <v>0</v>
      </c>
      <c r="W152" s="132">
        <v>0</v>
      </c>
      <c r="X152" s="139">
        <v>0</v>
      </c>
      <c r="Y152" s="139">
        <v>0</v>
      </c>
      <c r="Z152" s="139">
        <v>0</v>
      </c>
      <c r="AA152" s="139">
        <v>0</v>
      </c>
      <c r="AB152" s="139">
        <v>0</v>
      </c>
      <c r="AC152" s="139">
        <v>0</v>
      </c>
      <c r="AD152" s="139">
        <v>0.26</v>
      </c>
      <c r="AE152" s="139"/>
      <c r="AF152" s="139"/>
      <c r="AG152" s="139"/>
      <c r="AH152" s="139"/>
      <c r="AI152" s="139"/>
      <c r="AJ152" s="24"/>
      <c r="AK152" s="24"/>
      <c r="AL152" s="24"/>
      <c r="AM152" s="24"/>
      <c r="AN152" s="24"/>
      <c r="AO152" s="24"/>
      <c r="AP152" s="24"/>
      <c r="AQ152" s="24"/>
      <c r="AR152" s="24"/>
      <c r="AS152" s="54"/>
      <c r="AW152" s="31">
        <f t="shared" si="17"/>
        <v>0.26</v>
      </c>
      <c r="AX152" s="18">
        <v>86400</v>
      </c>
      <c r="AY152" s="33">
        <f t="shared" si="18"/>
        <v>22464</v>
      </c>
    </row>
    <row r="153" spans="1:51" x14ac:dyDescent="0.25">
      <c r="A153" s="29"/>
      <c r="B153" s="37"/>
      <c r="C153" s="41" t="s">
        <v>130</v>
      </c>
      <c r="D153" s="31">
        <v>0.25</v>
      </c>
      <c r="E153" s="94">
        <v>13</v>
      </c>
      <c r="F153" s="18">
        <v>86400</v>
      </c>
      <c r="G153" s="33">
        <f>D153*E153*F153</f>
        <v>280800</v>
      </c>
      <c r="H153" s="34">
        <v>302400</v>
      </c>
      <c r="I153" s="34">
        <f t="shared" si="16"/>
        <v>-21600</v>
      </c>
      <c r="J153" s="35"/>
      <c r="K153" s="95"/>
      <c r="N153" s="17"/>
      <c r="O153" s="76">
        <v>0</v>
      </c>
      <c r="P153" s="76">
        <v>0</v>
      </c>
      <c r="Q153" s="76">
        <v>0</v>
      </c>
      <c r="R153" s="76">
        <v>0</v>
      </c>
      <c r="S153" s="76">
        <v>0</v>
      </c>
      <c r="T153" s="76">
        <v>0</v>
      </c>
      <c r="U153" s="76">
        <v>0</v>
      </c>
      <c r="V153" s="76">
        <v>0</v>
      </c>
      <c r="W153" s="76">
        <v>0</v>
      </c>
      <c r="X153" s="137">
        <v>0</v>
      </c>
      <c r="Y153" s="137">
        <v>0</v>
      </c>
      <c r="Z153" s="137">
        <v>0</v>
      </c>
      <c r="AA153" s="137">
        <v>0</v>
      </c>
      <c r="AB153" s="137">
        <v>0</v>
      </c>
      <c r="AC153" s="137">
        <v>0</v>
      </c>
      <c r="AD153" s="137">
        <v>0</v>
      </c>
      <c r="AE153" s="137"/>
      <c r="AF153" s="137"/>
      <c r="AG153" s="137"/>
      <c r="AH153" s="137"/>
      <c r="AI153" s="137"/>
      <c r="AJ153" s="18"/>
      <c r="AK153" s="18"/>
      <c r="AL153" s="18"/>
      <c r="AM153" s="18"/>
      <c r="AN153" s="18"/>
      <c r="AO153" s="18"/>
      <c r="AP153" s="18"/>
      <c r="AQ153" s="18"/>
      <c r="AR153" s="18"/>
      <c r="AS153" s="104"/>
      <c r="AW153" s="31">
        <f t="shared" si="17"/>
        <v>0</v>
      </c>
      <c r="AX153" s="18">
        <v>86400</v>
      </c>
      <c r="AY153" s="33">
        <f t="shared" si="18"/>
        <v>0</v>
      </c>
    </row>
    <row r="154" spans="1:51" x14ac:dyDescent="0.25">
      <c r="A154" s="104"/>
      <c r="B154" s="37"/>
      <c r="C154" s="41" t="s">
        <v>131</v>
      </c>
      <c r="D154" s="31">
        <v>0.24</v>
      </c>
      <c r="E154" s="94"/>
      <c r="F154" s="18"/>
      <c r="G154" s="33"/>
      <c r="H154" s="34"/>
      <c r="I154" s="34"/>
      <c r="J154" s="35"/>
      <c r="K154" s="95"/>
      <c r="N154" s="17"/>
      <c r="O154" s="76">
        <v>0</v>
      </c>
      <c r="P154" s="76">
        <v>0</v>
      </c>
      <c r="Q154" s="76">
        <v>0</v>
      </c>
      <c r="R154" s="76">
        <v>0</v>
      </c>
      <c r="S154" s="76">
        <v>0</v>
      </c>
      <c r="T154" s="76">
        <v>0</v>
      </c>
      <c r="U154" s="76">
        <v>0</v>
      </c>
      <c r="V154" s="76">
        <v>0</v>
      </c>
      <c r="W154" s="76">
        <v>0</v>
      </c>
      <c r="X154" s="137">
        <v>0</v>
      </c>
      <c r="Y154" s="137">
        <v>0</v>
      </c>
      <c r="Z154" s="137">
        <v>0</v>
      </c>
      <c r="AA154" s="137">
        <v>0</v>
      </c>
      <c r="AB154" s="137">
        <v>0</v>
      </c>
      <c r="AC154" s="137">
        <v>0</v>
      </c>
      <c r="AD154" s="137">
        <v>0</v>
      </c>
      <c r="AE154" s="137"/>
      <c r="AF154" s="137"/>
      <c r="AG154" s="137"/>
      <c r="AH154" s="137"/>
      <c r="AI154" s="137"/>
      <c r="AJ154" s="18"/>
      <c r="AK154" s="18"/>
      <c r="AL154" s="18"/>
      <c r="AM154" s="18"/>
      <c r="AN154" s="18"/>
      <c r="AO154" s="18"/>
      <c r="AP154" s="18"/>
      <c r="AQ154" s="18"/>
      <c r="AR154" s="18"/>
      <c r="AS154" s="104"/>
      <c r="AW154" s="31">
        <f t="shared" si="17"/>
        <v>0</v>
      </c>
      <c r="AX154" s="18">
        <v>86400</v>
      </c>
      <c r="AY154" s="33">
        <f t="shared" si="18"/>
        <v>0</v>
      </c>
    </row>
    <row r="155" spans="1:51" x14ac:dyDescent="0.25">
      <c r="A155" s="104"/>
      <c r="B155" s="37"/>
      <c r="C155" s="41"/>
      <c r="D155" s="31"/>
      <c r="E155" s="94"/>
      <c r="F155" s="18"/>
      <c r="G155" s="33"/>
      <c r="H155" s="34"/>
      <c r="I155" s="34"/>
      <c r="J155" s="35"/>
      <c r="K155" s="95"/>
      <c r="N155" s="17"/>
      <c r="O155" s="76"/>
      <c r="P155" s="76"/>
      <c r="Q155" s="76"/>
      <c r="R155" s="76"/>
      <c r="S155" s="76"/>
      <c r="T155" s="76"/>
      <c r="U155" s="76"/>
      <c r="V155" s="76"/>
      <c r="W155" s="76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8"/>
      <c r="AK155" s="18"/>
      <c r="AL155" s="18"/>
      <c r="AM155" s="18"/>
      <c r="AN155" s="18"/>
      <c r="AO155" s="18"/>
      <c r="AP155" s="18"/>
      <c r="AQ155" s="18"/>
      <c r="AR155" s="18"/>
      <c r="AS155" s="104"/>
      <c r="AW155" s="31"/>
    </row>
    <row r="156" spans="1:51" s="18" customFormat="1" ht="15.75" thickBot="1" x14ac:dyDescent="0.3">
      <c r="A156" s="91"/>
      <c r="B156" s="43"/>
      <c r="C156" s="58" t="s">
        <v>155</v>
      </c>
      <c r="D156" s="45"/>
      <c r="E156" s="96">
        <v>4</v>
      </c>
      <c r="F156" s="44">
        <v>86400</v>
      </c>
      <c r="G156" s="46">
        <f>D156*E156*F156</f>
        <v>0</v>
      </c>
      <c r="H156" s="60">
        <v>103679.99999999999</v>
      </c>
      <c r="I156" s="60">
        <f t="shared" si="16"/>
        <v>-103679.99999999999</v>
      </c>
      <c r="J156" s="97"/>
      <c r="K156" s="49">
        <f>SUM(G152:G156)</f>
        <v>819936</v>
      </c>
      <c r="L156" s="109"/>
      <c r="M156" s="110"/>
      <c r="N156" s="111">
        <f>86400*SUM(O156:AS156)</f>
        <v>22464</v>
      </c>
      <c r="O156" s="135">
        <f>SUM(O152:O154)</f>
        <v>0</v>
      </c>
      <c r="P156" s="135">
        <f t="shared" ref="P156:AS156" si="22">SUM(P152:P154)</f>
        <v>0</v>
      </c>
      <c r="Q156" s="135">
        <f t="shared" si="22"/>
        <v>0</v>
      </c>
      <c r="R156" s="135">
        <f t="shared" si="22"/>
        <v>0</v>
      </c>
      <c r="S156" s="135">
        <f t="shared" si="22"/>
        <v>0</v>
      </c>
      <c r="T156" s="135">
        <f t="shared" si="22"/>
        <v>0</v>
      </c>
      <c r="U156" s="135">
        <f t="shared" si="22"/>
        <v>0</v>
      </c>
      <c r="V156" s="135">
        <f t="shared" si="22"/>
        <v>0</v>
      </c>
      <c r="W156" s="135">
        <f t="shared" si="22"/>
        <v>0</v>
      </c>
      <c r="X156" s="135">
        <f t="shared" si="22"/>
        <v>0</v>
      </c>
      <c r="Y156" s="135">
        <f t="shared" si="22"/>
        <v>0</v>
      </c>
      <c r="Z156" s="135">
        <f t="shared" si="22"/>
        <v>0</v>
      </c>
      <c r="AA156" s="135">
        <f t="shared" si="22"/>
        <v>0</v>
      </c>
      <c r="AB156" s="135">
        <f t="shared" si="22"/>
        <v>0</v>
      </c>
      <c r="AC156" s="135">
        <f t="shared" si="22"/>
        <v>0</v>
      </c>
      <c r="AD156" s="135">
        <f t="shared" si="22"/>
        <v>0.26</v>
      </c>
      <c r="AE156" s="135">
        <f t="shared" si="22"/>
        <v>0</v>
      </c>
      <c r="AF156" s="135">
        <f t="shared" si="22"/>
        <v>0</v>
      </c>
      <c r="AG156" s="135">
        <f t="shared" si="22"/>
        <v>0</v>
      </c>
      <c r="AH156" s="135">
        <f t="shared" si="22"/>
        <v>0</v>
      </c>
      <c r="AI156" s="135">
        <f t="shared" si="22"/>
        <v>0</v>
      </c>
      <c r="AJ156" s="111">
        <f t="shared" si="22"/>
        <v>0</v>
      </c>
      <c r="AK156" s="111">
        <f>SUM(AK152:AK154)</f>
        <v>0</v>
      </c>
      <c r="AL156" s="111">
        <f t="shared" si="22"/>
        <v>0</v>
      </c>
      <c r="AM156" s="111">
        <f t="shared" si="22"/>
        <v>0</v>
      </c>
      <c r="AN156" s="111">
        <f t="shared" si="22"/>
        <v>0</v>
      </c>
      <c r="AO156" s="111">
        <f t="shared" si="22"/>
        <v>0</v>
      </c>
      <c r="AP156" s="111">
        <f t="shared" si="22"/>
        <v>0</v>
      </c>
      <c r="AQ156" s="111">
        <f t="shared" si="22"/>
        <v>0</v>
      </c>
      <c r="AR156" s="111">
        <f t="shared" si="22"/>
        <v>0</v>
      </c>
      <c r="AS156" s="111">
        <f t="shared" si="22"/>
        <v>0</v>
      </c>
      <c r="AW156" s="31">
        <f t="shared" si="17"/>
        <v>0.26</v>
      </c>
      <c r="AX156" s="18">
        <v>86400</v>
      </c>
      <c r="AY156" s="33">
        <f t="shared" si="18"/>
        <v>22464</v>
      </c>
    </row>
    <row r="157" spans="1:51" ht="15.75" thickTop="1" x14ac:dyDescent="0.25">
      <c r="I157" s="51"/>
      <c r="K157" s="12"/>
      <c r="N157" s="17"/>
      <c r="AW157" s="31"/>
    </row>
    <row r="158" spans="1:51" x14ac:dyDescent="0.25">
      <c r="A158" s="99" t="s">
        <v>132</v>
      </c>
      <c r="G158" s="63">
        <f>SUM(G1:G157)</f>
        <v>352346630.40000004</v>
      </c>
      <c r="H158" s="100"/>
      <c r="I158" s="51"/>
      <c r="K158" s="63">
        <f>SUM(K1:K156)</f>
        <v>352346630.39999998</v>
      </c>
      <c r="L158" s="50"/>
      <c r="N158" s="17">
        <f>N156+N150+N39+N22+N10</f>
        <v>21140092.799999993</v>
      </c>
      <c r="AW158" s="383"/>
      <c r="AX158" s="154"/>
      <c r="AY158" s="384"/>
    </row>
  </sheetData>
  <mergeCells count="1">
    <mergeCell ref="E1:F1"/>
  </mergeCells>
  <conditionalFormatting sqref="O4:AD156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58"/>
  <sheetViews>
    <sheetView topLeftCell="A94" zoomScaleNormal="100" workbookViewId="0">
      <selection activeCell="O57" sqref="O57"/>
    </sheetView>
  </sheetViews>
  <sheetFormatPr defaultRowHeight="15" x14ac:dyDescent="0.25"/>
  <cols>
    <col min="1" max="1" width="13.42578125" bestFit="1" customWidth="1"/>
    <col min="2" max="2" width="22.28515625" bestFit="1" customWidth="1"/>
    <col min="3" max="3" width="27.5703125" bestFit="1" customWidth="1"/>
    <col min="4" max="4" width="9.7109375" style="11" bestFit="1" customWidth="1"/>
    <col min="5" max="6" width="9.7109375" hidden="1" customWidth="1"/>
    <col min="7" max="7" width="14.140625" style="12" hidden="1" customWidth="1"/>
    <col min="8" max="8" width="15.42578125" style="98" hidden="1" customWidth="1"/>
    <col min="9" max="9" width="15.140625" style="101" hidden="1" customWidth="1"/>
    <col min="10" max="10" width="11.28515625" hidden="1" customWidth="1"/>
    <col min="11" max="11" width="11.28515625" style="15" hidden="1" customWidth="1"/>
    <col min="12" max="12" width="12" style="16" hidden="1" customWidth="1"/>
    <col min="13" max="13" width="13.140625" style="16" hidden="1" customWidth="1"/>
    <col min="14" max="14" width="6.28515625" style="17" customWidth="1"/>
    <col min="15" max="15" width="14.7109375" style="33" customWidth="1"/>
    <col min="16" max="20" width="14.7109375" customWidth="1"/>
    <col min="21" max="21" width="4.28515625" customWidth="1"/>
    <col min="22" max="22" width="18.7109375" bestFit="1" customWidth="1"/>
    <col min="23" max="23" width="13" customWidth="1"/>
    <col min="24" max="24" width="10.85546875" bestFit="1" customWidth="1"/>
  </cols>
  <sheetData>
    <row r="1" spans="1:24" ht="51" x14ac:dyDescent="0.5">
      <c r="A1" s="128" t="s">
        <v>0</v>
      </c>
      <c r="B1" s="128" t="s">
        <v>1</v>
      </c>
      <c r="C1" s="128" t="s">
        <v>447</v>
      </c>
      <c r="D1" s="128"/>
      <c r="E1" s="410">
        <v>2018</v>
      </c>
      <c r="F1" s="410"/>
      <c r="G1" s="128"/>
      <c r="H1" s="129" t="s">
        <v>3</v>
      </c>
      <c r="I1" s="130" t="s">
        <v>4</v>
      </c>
      <c r="J1" s="128"/>
      <c r="K1" s="128"/>
      <c r="L1" s="131"/>
      <c r="M1" s="131"/>
      <c r="N1" s="8"/>
      <c r="O1" s="384" t="s">
        <v>445</v>
      </c>
      <c r="P1" s="384" t="s">
        <v>445</v>
      </c>
      <c r="Q1" s="384" t="s">
        <v>445</v>
      </c>
      <c r="R1" s="384" t="s">
        <v>445</v>
      </c>
      <c r="S1" s="384" t="s">
        <v>445</v>
      </c>
      <c r="T1" s="384" t="s">
        <v>445</v>
      </c>
      <c r="V1" s="384" t="s">
        <v>445</v>
      </c>
    </row>
    <row r="2" spans="1:24" x14ac:dyDescent="0.25">
      <c r="A2" s="371"/>
      <c r="B2" s="371"/>
      <c r="C2" s="371"/>
      <c r="D2" s="2" t="s">
        <v>5</v>
      </c>
      <c r="E2" s="371" t="s">
        <v>6</v>
      </c>
      <c r="F2" s="371" t="s">
        <v>7</v>
      </c>
      <c r="G2" s="3" t="s">
        <v>8</v>
      </c>
      <c r="H2" s="9" t="s">
        <v>9</v>
      </c>
      <c r="I2" s="10"/>
      <c r="J2" s="371"/>
      <c r="K2" s="6" t="s">
        <v>10</v>
      </c>
      <c r="L2" s="7"/>
      <c r="M2" s="7"/>
      <c r="N2" s="8"/>
      <c r="O2" s="384" t="s">
        <v>157</v>
      </c>
      <c r="P2" s="7" t="s">
        <v>158</v>
      </c>
      <c r="Q2" s="7" t="s">
        <v>159</v>
      </c>
      <c r="R2" s="7" t="s">
        <v>160</v>
      </c>
      <c r="S2" s="7" t="s">
        <v>161</v>
      </c>
      <c r="T2" s="7" t="s">
        <v>162</v>
      </c>
      <c r="V2" s="7" t="s">
        <v>446</v>
      </c>
    </row>
    <row r="3" spans="1:24" ht="15.75" thickBot="1" x14ac:dyDescent="0.3">
      <c r="H3" s="13" t="s">
        <v>11</v>
      </c>
      <c r="I3" s="14"/>
    </row>
    <row r="4" spans="1:24" ht="15.75" thickTop="1" x14ac:dyDescent="0.25">
      <c r="A4" s="19" t="s">
        <v>12</v>
      </c>
      <c r="B4" s="20" t="s">
        <v>13</v>
      </c>
      <c r="C4" s="21" t="s">
        <v>14</v>
      </c>
      <c r="D4" s="22">
        <v>0.1</v>
      </c>
      <c r="E4" s="23">
        <v>14</v>
      </c>
      <c r="F4" s="24">
        <v>86400</v>
      </c>
      <c r="G4" s="25">
        <f>D4*E4*F4</f>
        <v>120960.00000000001</v>
      </c>
      <c r="H4" s="26">
        <v>146880.00000000003</v>
      </c>
      <c r="I4" s="26">
        <f>G4-H4</f>
        <v>-25920.000000000015</v>
      </c>
      <c r="J4" s="27"/>
      <c r="K4" s="28"/>
      <c r="L4" s="107"/>
      <c r="M4" s="107"/>
      <c r="N4" s="108"/>
      <c r="O4" s="25">
        <f>aprile!AY4</f>
        <v>0</v>
      </c>
      <c r="P4" s="25">
        <f>maggio!AY4</f>
        <v>0</v>
      </c>
      <c r="Q4" s="25">
        <f>giugno!AY4</f>
        <v>34560</v>
      </c>
      <c r="R4" s="25">
        <f>luglio!AY4</f>
        <v>112320</v>
      </c>
      <c r="S4" s="25">
        <f>agosto!AY4</f>
        <v>8640</v>
      </c>
      <c r="T4" s="93">
        <f>settembre!AY4</f>
        <v>43200</v>
      </c>
      <c r="V4" s="385">
        <f>O4+P4+Q4+R4+S4+T4</f>
        <v>198720</v>
      </c>
    </row>
    <row r="5" spans="1:24" x14ac:dyDescent="0.25">
      <c r="A5" s="29"/>
      <c r="B5" s="30"/>
      <c r="C5" s="116" t="s">
        <v>15</v>
      </c>
      <c r="D5" s="31">
        <v>0.1</v>
      </c>
      <c r="E5" s="32">
        <v>1</v>
      </c>
      <c r="F5" s="18">
        <v>86400</v>
      </c>
      <c r="G5" s="33">
        <f>D5*E5*F5</f>
        <v>8640</v>
      </c>
      <c r="H5" s="34">
        <v>80640.000000000015</v>
      </c>
      <c r="I5" s="34">
        <f t="shared" ref="I5:I94" si="0">G5-H5</f>
        <v>-72000.000000000015</v>
      </c>
      <c r="J5" s="35"/>
      <c r="K5" s="36"/>
      <c r="O5" s="33">
        <f>aprile!AY5</f>
        <v>0</v>
      </c>
      <c r="P5" s="33">
        <f>maggio!AY5</f>
        <v>0</v>
      </c>
      <c r="Q5" s="33">
        <f>giugno!AY5</f>
        <v>0</v>
      </c>
      <c r="R5" s="33">
        <f>luglio!AY5</f>
        <v>25920.000000000004</v>
      </c>
      <c r="S5" s="33">
        <f>agosto!AY5</f>
        <v>0</v>
      </c>
      <c r="T5" s="95">
        <f>settembre!AY5</f>
        <v>0</v>
      </c>
      <c r="V5" s="386">
        <f t="shared" ref="V5:V68" si="1">O5+P5+Q5+R5+S5+T5</f>
        <v>25920.000000000004</v>
      </c>
    </row>
    <row r="6" spans="1:24" x14ac:dyDescent="0.25">
      <c r="A6" s="29"/>
      <c r="B6" s="37"/>
      <c r="C6" s="38" t="s">
        <v>16</v>
      </c>
      <c r="D6" s="39">
        <v>0</v>
      </c>
      <c r="E6" s="38">
        <v>0</v>
      </c>
      <c r="F6" s="38">
        <v>86400</v>
      </c>
      <c r="G6" s="40">
        <f>D6*E6*F6</f>
        <v>0</v>
      </c>
      <c r="H6" s="34">
        <v>0</v>
      </c>
      <c r="I6" s="34">
        <f t="shared" si="0"/>
        <v>0</v>
      </c>
      <c r="J6" s="33"/>
      <c r="K6" s="36"/>
      <c r="O6" s="33">
        <f>aprile!AY6</f>
        <v>0</v>
      </c>
      <c r="P6" s="33">
        <f>maggio!AY6</f>
        <v>0</v>
      </c>
      <c r="Q6" s="33">
        <f>giugno!AY6</f>
        <v>0</v>
      </c>
      <c r="R6" s="33">
        <f>luglio!AY6</f>
        <v>0</v>
      </c>
      <c r="S6" s="33">
        <f>agosto!AY6</f>
        <v>0</v>
      </c>
      <c r="T6" s="95">
        <f>settembre!AY6</f>
        <v>0</v>
      </c>
      <c r="V6" s="386">
        <f t="shared" si="1"/>
        <v>0</v>
      </c>
    </row>
    <row r="7" spans="1:24" x14ac:dyDescent="0.25">
      <c r="A7" s="29"/>
      <c r="B7" s="37"/>
      <c r="C7" s="41" t="s">
        <v>17</v>
      </c>
      <c r="D7" s="42">
        <v>1.5589999999999999</v>
      </c>
      <c r="E7" s="32">
        <v>89</v>
      </c>
      <c r="F7" s="18">
        <v>86400</v>
      </c>
      <c r="G7" s="33">
        <f>D7*E7*F7</f>
        <v>11988086.4</v>
      </c>
      <c r="H7" s="34">
        <v>6310943.9995392002</v>
      </c>
      <c r="I7" s="34">
        <f t="shared" si="0"/>
        <v>5677142.4004608002</v>
      </c>
      <c r="J7" s="33"/>
      <c r="K7" s="36"/>
      <c r="O7" s="33">
        <f>aprile!AY7</f>
        <v>0</v>
      </c>
      <c r="P7" s="33">
        <f>maggio!AY7</f>
        <v>0</v>
      </c>
      <c r="Q7" s="33">
        <f>giugno!AY7</f>
        <v>2630880.0000000005</v>
      </c>
      <c r="R7" s="33">
        <f>luglio!AY7</f>
        <v>5874336.0000000019</v>
      </c>
      <c r="S7" s="33">
        <f>agosto!AY7</f>
        <v>3274560.0000000009</v>
      </c>
      <c r="T7" s="95">
        <f>settembre!AY7</f>
        <v>1448064.0000000002</v>
      </c>
      <c r="V7" s="391">
        <f t="shared" si="1"/>
        <v>13227840.000000004</v>
      </c>
      <c r="W7" s="389">
        <f>V7+V8</f>
        <v>13524278.400000004</v>
      </c>
      <c r="X7" t="s">
        <v>453</v>
      </c>
    </row>
    <row r="8" spans="1:24" x14ac:dyDescent="0.25">
      <c r="A8" s="29"/>
      <c r="B8" s="30"/>
      <c r="C8" s="41" t="s">
        <v>18</v>
      </c>
      <c r="D8" s="31">
        <v>0.46</v>
      </c>
      <c r="E8" s="32">
        <v>15</v>
      </c>
      <c r="F8" s="18">
        <v>86400</v>
      </c>
      <c r="G8" s="33">
        <f t="shared" ref="G8:G20" si="2">D8*E8*F8</f>
        <v>596160</v>
      </c>
      <c r="H8" s="34">
        <v>198720</v>
      </c>
      <c r="I8" s="34">
        <f t="shared" si="0"/>
        <v>397440</v>
      </c>
      <c r="J8" s="18"/>
      <c r="K8" s="36"/>
      <c r="O8" s="33">
        <f>aprile!AY8</f>
        <v>0</v>
      </c>
      <c r="P8" s="33">
        <f>maggio!AY8</f>
        <v>0</v>
      </c>
      <c r="Q8" s="33">
        <f>giugno!AY8</f>
        <v>65318.400000000009</v>
      </c>
      <c r="R8" s="33">
        <f>luglio!AY8</f>
        <v>120096.00000000004</v>
      </c>
      <c r="S8" s="33">
        <f>agosto!AY8</f>
        <v>86400.000000000015</v>
      </c>
      <c r="T8" s="95">
        <f>settembre!AY8</f>
        <v>24623.999999999996</v>
      </c>
      <c r="V8" s="391">
        <f t="shared" si="1"/>
        <v>296438.40000000008</v>
      </c>
    </row>
    <row r="9" spans="1:24" x14ac:dyDescent="0.25">
      <c r="A9" s="29"/>
      <c r="B9" s="30"/>
      <c r="C9" s="41"/>
      <c r="D9" s="31"/>
      <c r="E9" s="32"/>
      <c r="F9" s="18"/>
      <c r="G9" s="33"/>
      <c r="H9" s="34"/>
      <c r="I9" s="34"/>
      <c r="J9" s="18"/>
      <c r="K9" s="36"/>
      <c r="P9" s="33"/>
      <c r="Q9" s="33"/>
      <c r="R9" s="33"/>
      <c r="S9" s="33"/>
      <c r="T9" s="95"/>
      <c r="V9" s="386"/>
    </row>
    <row r="10" spans="1:24" ht="15.75" thickBot="1" x14ac:dyDescent="0.3">
      <c r="A10" s="29"/>
      <c r="B10" s="43"/>
      <c r="C10" s="44" t="s">
        <v>155</v>
      </c>
      <c r="D10" s="45"/>
      <c r="E10" s="44"/>
      <c r="F10" s="44"/>
      <c r="G10" s="46"/>
      <c r="H10" s="47"/>
      <c r="I10" s="48"/>
      <c r="J10" s="44"/>
      <c r="K10" s="49">
        <f>SUM(G4:G8)</f>
        <v>12713846.4</v>
      </c>
      <c r="L10" s="109"/>
      <c r="M10" s="110"/>
      <c r="N10" s="111"/>
      <c r="O10" s="46">
        <f>aprile!AY10</f>
        <v>0</v>
      </c>
      <c r="P10" s="46">
        <f>maggio!AY10</f>
        <v>0</v>
      </c>
      <c r="Q10" s="46">
        <f>giugno!AY10</f>
        <v>2730758.4</v>
      </c>
      <c r="R10" s="46">
        <f>luglio!AY10</f>
        <v>6132671.9999999991</v>
      </c>
      <c r="S10" s="46">
        <f>agosto!AY10</f>
        <v>3369599.9999999986</v>
      </c>
      <c r="T10" s="49">
        <f>settembre!AY10</f>
        <v>1515887.9999999998</v>
      </c>
      <c r="V10" s="387">
        <f t="shared" si="1"/>
        <v>13748918.399999997</v>
      </c>
    </row>
    <row r="11" spans="1:24" ht="16.5" thickTop="1" thickBot="1" x14ac:dyDescent="0.3">
      <c r="A11" s="29"/>
      <c r="H11" s="51"/>
      <c r="I11" s="51"/>
      <c r="P11" s="12"/>
      <c r="Q11" s="12"/>
      <c r="R11" s="12"/>
      <c r="S11" s="12"/>
      <c r="T11" s="12"/>
      <c r="V11" s="12"/>
    </row>
    <row r="12" spans="1:24" ht="15.75" thickTop="1" x14ac:dyDescent="0.25">
      <c r="A12" s="29"/>
      <c r="B12" s="52" t="s">
        <v>19</v>
      </c>
      <c r="C12" s="24"/>
      <c r="D12" s="24"/>
      <c r="E12" s="24"/>
      <c r="F12" s="24"/>
      <c r="G12" s="24"/>
      <c r="H12" s="53"/>
      <c r="I12" s="53"/>
      <c r="J12" s="24"/>
      <c r="K12" s="54"/>
      <c r="L12" s="107"/>
      <c r="M12" s="107"/>
      <c r="N12" s="108"/>
      <c r="O12" s="25"/>
      <c r="P12" s="25"/>
      <c r="Q12" s="25"/>
      <c r="R12" s="25"/>
      <c r="S12" s="25"/>
      <c r="T12" s="93"/>
      <c r="V12" s="385"/>
    </row>
    <row r="13" spans="1:24" x14ac:dyDescent="0.25">
      <c r="A13" s="29"/>
      <c r="B13" s="37"/>
      <c r="C13" s="41" t="s">
        <v>20</v>
      </c>
      <c r="D13" s="31">
        <v>0.3</v>
      </c>
      <c r="E13" s="32">
        <v>9</v>
      </c>
      <c r="F13" s="18">
        <v>86400</v>
      </c>
      <c r="G13" s="33">
        <f t="shared" si="2"/>
        <v>233279.99999999997</v>
      </c>
      <c r="H13" s="34">
        <v>362880</v>
      </c>
      <c r="I13" s="34">
        <f t="shared" si="0"/>
        <v>-129600.00000000003</v>
      </c>
      <c r="J13" s="35"/>
      <c r="K13" s="36"/>
      <c r="O13" s="33">
        <f>aprile!AY13</f>
        <v>0</v>
      </c>
      <c r="P13" s="33">
        <f>maggio!AY13</f>
        <v>0</v>
      </c>
      <c r="Q13" s="33">
        <f>giugno!AY13</f>
        <v>77759.999999999985</v>
      </c>
      <c r="R13" s="33">
        <f>luglio!AY13</f>
        <v>311039.99999999994</v>
      </c>
      <c r="S13" s="33">
        <f>agosto!AY13</f>
        <v>51840</v>
      </c>
      <c r="T13" s="95">
        <f>settembre!AY13</f>
        <v>0</v>
      </c>
      <c r="V13" s="386">
        <f t="shared" si="1"/>
        <v>440639.99999999994</v>
      </c>
    </row>
    <row r="14" spans="1:24" x14ac:dyDescent="0.25">
      <c r="A14" s="29"/>
      <c r="B14" s="37"/>
      <c r="C14" s="41" t="s">
        <v>21</v>
      </c>
      <c r="D14" s="31">
        <v>0.36</v>
      </c>
      <c r="E14" s="32">
        <v>26</v>
      </c>
      <c r="F14" s="18">
        <v>86400</v>
      </c>
      <c r="G14" s="33">
        <f t="shared" si="2"/>
        <v>808704</v>
      </c>
      <c r="H14" s="34">
        <v>570240</v>
      </c>
      <c r="I14" s="34">
        <f t="shared" si="0"/>
        <v>238464</v>
      </c>
      <c r="J14" s="18"/>
      <c r="K14" s="36"/>
      <c r="O14" s="33">
        <f>aprile!AY14</f>
        <v>0</v>
      </c>
      <c r="P14" s="33">
        <f>maggio!AY14</f>
        <v>0</v>
      </c>
      <c r="Q14" s="33">
        <f>giugno!AY14</f>
        <v>217727.99999999997</v>
      </c>
      <c r="R14" s="33">
        <f>luglio!AY14</f>
        <v>839808</v>
      </c>
      <c r="S14" s="33">
        <f>agosto!AY14</f>
        <v>217727.99999999997</v>
      </c>
      <c r="T14" s="95">
        <f>settembre!AY14</f>
        <v>93312</v>
      </c>
      <c r="V14" s="386">
        <f t="shared" si="1"/>
        <v>1368576</v>
      </c>
    </row>
    <row r="15" spans="1:24" x14ac:dyDescent="0.25">
      <c r="A15" s="29"/>
      <c r="B15" s="37"/>
      <c r="C15" s="38" t="s">
        <v>22</v>
      </c>
      <c r="D15" s="39">
        <v>0</v>
      </c>
      <c r="E15" s="38">
        <v>0</v>
      </c>
      <c r="F15" s="38">
        <v>86400</v>
      </c>
      <c r="G15" s="40">
        <f t="shared" si="2"/>
        <v>0</v>
      </c>
      <c r="H15" s="34">
        <v>0</v>
      </c>
      <c r="I15" s="34">
        <f t="shared" si="0"/>
        <v>0</v>
      </c>
      <c r="J15" s="18"/>
      <c r="K15" s="36"/>
      <c r="O15" s="33">
        <f>aprile!AY15</f>
        <v>0</v>
      </c>
      <c r="P15" s="33">
        <f>maggio!AY15</f>
        <v>0</v>
      </c>
      <c r="Q15" s="33">
        <f>giugno!AY15</f>
        <v>0</v>
      </c>
      <c r="R15" s="33">
        <f>luglio!AY15</f>
        <v>0</v>
      </c>
      <c r="S15" s="33">
        <f>agosto!AY15</f>
        <v>0</v>
      </c>
      <c r="T15" s="95">
        <f>settembre!AY15</f>
        <v>0</v>
      </c>
      <c r="V15" s="386">
        <f t="shared" si="1"/>
        <v>0</v>
      </c>
    </row>
    <row r="16" spans="1:24" x14ac:dyDescent="0.25">
      <c r="A16" s="29"/>
      <c r="B16" s="37"/>
      <c r="C16" s="41" t="s">
        <v>23</v>
      </c>
      <c r="D16" s="31">
        <v>0.3</v>
      </c>
      <c r="E16" s="32">
        <v>31</v>
      </c>
      <c r="F16" s="18">
        <v>86400</v>
      </c>
      <c r="G16" s="33">
        <f t="shared" si="2"/>
        <v>803519.99999999988</v>
      </c>
      <c r="H16" s="34">
        <v>570240</v>
      </c>
      <c r="I16" s="34">
        <f t="shared" si="0"/>
        <v>233279.99999999988</v>
      </c>
      <c r="J16" s="18"/>
      <c r="K16" s="36"/>
      <c r="O16" s="33">
        <f>aprile!AY16</f>
        <v>0</v>
      </c>
      <c r="P16" s="33">
        <f>maggio!AY16</f>
        <v>0</v>
      </c>
      <c r="Q16" s="33">
        <f>giugno!AY16</f>
        <v>181440</v>
      </c>
      <c r="R16" s="33">
        <f>luglio!AY16</f>
        <v>699839.99999999977</v>
      </c>
      <c r="S16" s="33">
        <f>agosto!AY16</f>
        <v>336959.99999999994</v>
      </c>
      <c r="T16" s="95">
        <f>settembre!AY16</f>
        <v>103680</v>
      </c>
      <c r="V16" s="386">
        <f t="shared" si="1"/>
        <v>1321919.9999999998</v>
      </c>
    </row>
    <row r="17" spans="1:24" x14ac:dyDescent="0.25">
      <c r="A17" s="29"/>
      <c r="B17" s="37"/>
      <c r="C17" s="41" t="s">
        <v>24</v>
      </c>
      <c r="D17" s="31">
        <v>0.35</v>
      </c>
      <c r="E17" s="32">
        <v>68</v>
      </c>
      <c r="F17" s="18">
        <v>86400</v>
      </c>
      <c r="G17" s="33">
        <f>D17*E17*F17</f>
        <v>2056319.9999999998</v>
      </c>
      <c r="H17" s="34">
        <v>756000</v>
      </c>
      <c r="I17" s="34">
        <f t="shared" si="0"/>
        <v>1300319.9999999998</v>
      </c>
      <c r="J17" s="18"/>
      <c r="K17" s="36"/>
      <c r="O17" s="33">
        <f>aprile!AY17</f>
        <v>0</v>
      </c>
      <c r="P17" s="33">
        <f>maggio!AY17</f>
        <v>0</v>
      </c>
      <c r="Q17" s="33">
        <f>giugno!AY17</f>
        <v>483839.99999999988</v>
      </c>
      <c r="R17" s="33">
        <f>luglio!AY17</f>
        <v>937439.99999999953</v>
      </c>
      <c r="S17" s="33">
        <f>agosto!AY17</f>
        <v>483839.99999999988</v>
      </c>
      <c r="T17" s="95">
        <f>settembre!AY17</f>
        <v>30239.999999999996</v>
      </c>
      <c r="V17" s="386">
        <f t="shared" si="1"/>
        <v>1935359.9999999995</v>
      </c>
    </row>
    <row r="18" spans="1:24" x14ac:dyDescent="0.25">
      <c r="A18" s="29"/>
      <c r="B18" s="30"/>
      <c r="C18" s="41" t="s">
        <v>25</v>
      </c>
      <c r="D18" s="31">
        <v>0.2</v>
      </c>
      <c r="E18" s="32">
        <v>18</v>
      </c>
      <c r="F18" s="18">
        <v>86400</v>
      </c>
      <c r="G18" s="33">
        <f t="shared" si="2"/>
        <v>311040</v>
      </c>
      <c r="H18" s="34">
        <v>351360</v>
      </c>
      <c r="I18" s="34">
        <f t="shared" si="0"/>
        <v>-40320</v>
      </c>
      <c r="J18" s="35"/>
      <c r="K18" s="36"/>
      <c r="O18" s="33">
        <f>aprile!AY18</f>
        <v>0</v>
      </c>
      <c r="P18" s="33">
        <f>maggio!AY18</f>
        <v>0</v>
      </c>
      <c r="Q18" s="33">
        <f>giugno!AY18</f>
        <v>388799.99999999994</v>
      </c>
      <c r="R18" s="33">
        <f>luglio!AY18</f>
        <v>535679.99999999988</v>
      </c>
      <c r="S18" s="33">
        <f>agosto!AY18</f>
        <v>64800</v>
      </c>
      <c r="T18" s="95">
        <f>settembre!AY18</f>
        <v>0</v>
      </c>
      <c r="V18" s="386">
        <f t="shared" si="1"/>
        <v>989279.99999999977</v>
      </c>
    </row>
    <row r="19" spans="1:24" x14ac:dyDescent="0.25">
      <c r="A19" s="29"/>
      <c r="B19" s="37"/>
      <c r="C19" s="38" t="s">
        <v>26</v>
      </c>
      <c r="D19" s="39">
        <v>0</v>
      </c>
      <c r="E19" s="38">
        <v>0</v>
      </c>
      <c r="F19" s="38">
        <v>86400</v>
      </c>
      <c r="G19" s="40">
        <f t="shared" si="2"/>
        <v>0</v>
      </c>
      <c r="H19" s="34">
        <v>0</v>
      </c>
      <c r="I19" s="34">
        <f t="shared" si="0"/>
        <v>0</v>
      </c>
      <c r="J19" s="18"/>
      <c r="K19" s="36"/>
      <c r="O19" s="33">
        <f>aprile!AY19</f>
        <v>0</v>
      </c>
      <c r="P19" s="33">
        <f>maggio!AY19</f>
        <v>0</v>
      </c>
      <c r="Q19" s="33">
        <f>giugno!AY19</f>
        <v>0</v>
      </c>
      <c r="R19" s="33">
        <f>luglio!AY19</f>
        <v>0</v>
      </c>
      <c r="S19" s="33">
        <f>agosto!AY19</f>
        <v>0</v>
      </c>
      <c r="T19" s="95">
        <f>settembre!AY19</f>
        <v>0</v>
      </c>
      <c r="V19" s="386">
        <f t="shared" si="1"/>
        <v>0</v>
      </c>
    </row>
    <row r="20" spans="1:24" x14ac:dyDescent="0.25">
      <c r="A20" s="29"/>
      <c r="B20" s="37"/>
      <c r="C20" s="38" t="s">
        <v>27</v>
      </c>
      <c r="D20" s="39">
        <v>0</v>
      </c>
      <c r="E20" s="38">
        <v>0</v>
      </c>
      <c r="F20" s="38">
        <v>86400</v>
      </c>
      <c r="G20" s="40">
        <f t="shared" si="2"/>
        <v>0</v>
      </c>
      <c r="H20" s="34">
        <v>0</v>
      </c>
      <c r="I20" s="34">
        <f t="shared" si="0"/>
        <v>0</v>
      </c>
      <c r="J20" s="18"/>
      <c r="K20" s="36"/>
      <c r="O20" s="33">
        <f>aprile!AY20</f>
        <v>0</v>
      </c>
      <c r="P20" s="33">
        <f>maggio!AY20</f>
        <v>0</v>
      </c>
      <c r="Q20" s="33">
        <f>giugno!AY20</f>
        <v>0</v>
      </c>
      <c r="R20" s="33">
        <f>luglio!AY20</f>
        <v>0</v>
      </c>
      <c r="S20" s="33">
        <f>agosto!AY20</f>
        <v>0</v>
      </c>
      <c r="T20" s="95">
        <f>settembre!AY20</f>
        <v>0</v>
      </c>
      <c r="V20" s="386">
        <f t="shared" si="1"/>
        <v>0</v>
      </c>
    </row>
    <row r="21" spans="1:24" x14ac:dyDescent="0.25">
      <c r="A21" s="29"/>
      <c r="B21" s="37"/>
      <c r="C21" s="102"/>
      <c r="D21" s="103"/>
      <c r="E21" s="38"/>
      <c r="F21" s="38"/>
      <c r="G21" s="40"/>
      <c r="H21" s="34"/>
      <c r="I21" s="34"/>
      <c r="J21" s="18"/>
      <c r="K21" s="36"/>
      <c r="P21" s="33"/>
      <c r="Q21" s="33"/>
      <c r="R21" s="33"/>
      <c r="S21" s="33"/>
      <c r="T21" s="95"/>
      <c r="V21" s="386"/>
    </row>
    <row r="22" spans="1:24" ht="15.75" thickBot="1" x14ac:dyDescent="0.3">
      <c r="A22" s="29"/>
      <c r="B22" s="43"/>
      <c r="C22" s="44" t="s">
        <v>155</v>
      </c>
      <c r="D22" s="45"/>
      <c r="E22" s="44"/>
      <c r="F22" s="44"/>
      <c r="G22" s="46"/>
      <c r="H22" s="48"/>
      <c r="I22" s="48"/>
      <c r="J22" s="44"/>
      <c r="K22" s="49">
        <f>SUM(G12:G20)</f>
        <v>4212864</v>
      </c>
      <c r="L22" s="109"/>
      <c r="M22" s="110"/>
      <c r="N22" s="111"/>
      <c r="O22" s="46">
        <f>aprile!AY22</f>
        <v>0</v>
      </c>
      <c r="P22" s="46">
        <f>maggio!AY22</f>
        <v>0</v>
      </c>
      <c r="Q22" s="46">
        <f>giugno!AY22</f>
        <v>1349568</v>
      </c>
      <c r="R22" s="46">
        <f>luglio!AY22</f>
        <v>3323807.9999999991</v>
      </c>
      <c r="S22" s="46">
        <f>agosto!AY22</f>
        <v>1155168</v>
      </c>
      <c r="T22" s="49">
        <f>settembre!AY22</f>
        <v>227231.99999999994</v>
      </c>
      <c r="V22" s="387">
        <f t="shared" si="1"/>
        <v>6055775.9999999991</v>
      </c>
    </row>
    <row r="23" spans="1:24" ht="16.5" thickTop="1" thickBot="1" x14ac:dyDescent="0.3">
      <c r="A23" s="29"/>
      <c r="B23" s="18"/>
      <c r="C23" s="18"/>
      <c r="D23" s="31"/>
      <c r="E23" s="18"/>
      <c r="F23" s="18"/>
      <c r="G23" s="33"/>
      <c r="H23" s="51"/>
      <c r="I23" s="51"/>
      <c r="J23" s="18"/>
      <c r="K23" s="114"/>
      <c r="P23" s="12"/>
      <c r="Q23" s="12"/>
      <c r="R23" s="12"/>
      <c r="S23" s="12"/>
      <c r="T23" s="12"/>
      <c r="V23" s="12"/>
    </row>
    <row r="24" spans="1:24" ht="15.75" thickTop="1" x14ac:dyDescent="0.25">
      <c r="A24" s="29"/>
      <c r="B24" s="52" t="s">
        <v>28</v>
      </c>
      <c r="C24" s="55" t="s">
        <v>29</v>
      </c>
      <c r="D24" s="22">
        <v>0.3</v>
      </c>
      <c r="E24" s="23">
        <v>11</v>
      </c>
      <c r="F24" s="24">
        <v>86400</v>
      </c>
      <c r="G24" s="25">
        <f>D24*E24*F24</f>
        <v>285120</v>
      </c>
      <c r="H24" s="26">
        <v>449280</v>
      </c>
      <c r="I24" s="26">
        <f t="shared" si="0"/>
        <v>-164160</v>
      </c>
      <c r="J24" s="56"/>
      <c r="K24" s="28"/>
      <c r="L24" s="107"/>
      <c r="M24" s="107"/>
      <c r="N24" s="108"/>
      <c r="O24" s="25">
        <f>aprile!AY24</f>
        <v>0</v>
      </c>
      <c r="P24" s="25">
        <f>maggio!AY24</f>
        <v>0</v>
      </c>
      <c r="Q24" s="25">
        <f>giugno!AY24</f>
        <v>51840</v>
      </c>
      <c r="R24" s="25">
        <f>luglio!AY24</f>
        <v>285119.99999999994</v>
      </c>
      <c r="S24" s="25">
        <f>agosto!AY24</f>
        <v>0</v>
      </c>
      <c r="T24" s="93">
        <f>settembre!AY24</f>
        <v>0</v>
      </c>
      <c r="V24" s="385">
        <f t="shared" si="1"/>
        <v>336959.99999999994</v>
      </c>
    </row>
    <row r="25" spans="1:24" x14ac:dyDescent="0.25">
      <c r="A25" s="29"/>
      <c r="B25" s="37"/>
      <c r="C25" s="41" t="s">
        <v>30</v>
      </c>
      <c r="D25" s="31">
        <v>0.35</v>
      </c>
      <c r="E25" s="32">
        <v>32</v>
      </c>
      <c r="F25" s="18">
        <v>86400</v>
      </c>
      <c r="G25" s="33">
        <f>D25*E25*F25</f>
        <v>967679.99999999988</v>
      </c>
      <c r="H25" s="34">
        <v>816480</v>
      </c>
      <c r="I25" s="34">
        <f t="shared" si="0"/>
        <v>151199.99999999988</v>
      </c>
      <c r="J25" s="18"/>
      <c r="K25" s="36"/>
      <c r="O25" s="33">
        <f>aprile!AY25</f>
        <v>0</v>
      </c>
      <c r="P25" s="33">
        <f>maggio!AY25</f>
        <v>0</v>
      </c>
      <c r="Q25" s="33">
        <f>giugno!AY25</f>
        <v>211680.00000000003</v>
      </c>
      <c r="R25" s="33">
        <f>luglio!AY25</f>
        <v>937439.99999999953</v>
      </c>
      <c r="S25" s="33">
        <f>agosto!AY25</f>
        <v>393120</v>
      </c>
      <c r="T25" s="95">
        <f>settembre!AY25</f>
        <v>30239.999999999996</v>
      </c>
      <c r="V25" s="386">
        <f t="shared" si="1"/>
        <v>1572479.9999999995</v>
      </c>
    </row>
    <row r="26" spans="1:24" x14ac:dyDescent="0.25">
      <c r="A26" s="29"/>
      <c r="B26" s="37"/>
      <c r="C26" s="38" t="s">
        <v>31</v>
      </c>
      <c r="D26" s="39">
        <v>0.2</v>
      </c>
      <c r="E26" s="38">
        <v>0</v>
      </c>
      <c r="F26" s="38">
        <v>86400</v>
      </c>
      <c r="G26" s="40">
        <f>D26*E26*F26</f>
        <v>0</v>
      </c>
      <c r="H26" s="34">
        <v>0</v>
      </c>
      <c r="I26" s="34">
        <f t="shared" si="0"/>
        <v>0</v>
      </c>
      <c r="J26" s="18"/>
      <c r="K26" s="36"/>
      <c r="O26" s="33">
        <f>aprile!AY26</f>
        <v>0</v>
      </c>
      <c r="P26" s="33">
        <f>maggio!AY26</f>
        <v>0</v>
      </c>
      <c r="Q26" s="33">
        <f>giugno!AY26</f>
        <v>0</v>
      </c>
      <c r="R26" s="33">
        <f>luglio!AY26</f>
        <v>0</v>
      </c>
      <c r="S26" s="33">
        <f>agosto!AY26</f>
        <v>0</v>
      </c>
      <c r="T26" s="95">
        <f>settembre!AY26</f>
        <v>0</v>
      </c>
      <c r="V26" s="386">
        <f t="shared" si="1"/>
        <v>0</v>
      </c>
    </row>
    <row r="27" spans="1:24" x14ac:dyDescent="0.25">
      <c r="A27" s="29"/>
      <c r="B27" s="37"/>
      <c r="C27" s="41" t="s">
        <v>32</v>
      </c>
      <c r="D27" s="42">
        <v>18.585000000000001</v>
      </c>
      <c r="E27" s="38"/>
      <c r="F27" s="38"/>
      <c r="G27" s="40"/>
      <c r="H27" s="34"/>
      <c r="I27" s="34"/>
      <c r="J27" s="18"/>
      <c r="K27" s="36"/>
      <c r="O27" s="33">
        <f>aprile!AY27</f>
        <v>0</v>
      </c>
      <c r="P27" s="33">
        <f>maggio!AY27</f>
        <v>0</v>
      </c>
      <c r="Q27" s="33">
        <f>giugno!AY27</f>
        <v>23140425.600000001</v>
      </c>
      <c r="R27" s="33">
        <f>luglio!AY27</f>
        <v>49155724.79999999</v>
      </c>
      <c r="S27" s="33">
        <f>agosto!AY27</f>
        <v>37762934.400000006</v>
      </c>
      <c r="T27" s="95">
        <f>settembre!AY27</f>
        <v>15120259.199999999</v>
      </c>
      <c r="V27" s="391">
        <f t="shared" si="1"/>
        <v>125179344</v>
      </c>
      <c r="W27" s="389">
        <f>V27+V43</f>
        <v>242765337.60000002</v>
      </c>
      <c r="X27" t="s">
        <v>454</v>
      </c>
    </row>
    <row r="28" spans="1:24" x14ac:dyDescent="0.25">
      <c r="A28" s="29"/>
      <c r="B28" s="37"/>
      <c r="C28" s="41"/>
      <c r="D28" s="42"/>
      <c r="E28" s="38"/>
      <c r="F28" s="38"/>
      <c r="G28" s="40"/>
      <c r="H28" s="34"/>
      <c r="I28" s="34"/>
      <c r="J28" s="18"/>
      <c r="K28" s="36"/>
      <c r="P28" s="33"/>
      <c r="Q28" s="33"/>
      <c r="R28" s="33"/>
      <c r="S28" s="33"/>
      <c r="T28" s="95"/>
      <c r="V28" s="386"/>
      <c r="X28" s="99" t="s">
        <v>455</v>
      </c>
    </row>
    <row r="29" spans="1:24" x14ac:dyDescent="0.25">
      <c r="A29" s="29"/>
      <c r="B29" s="402">
        <v>107</v>
      </c>
      <c r="C29" s="191" t="s">
        <v>167</v>
      </c>
      <c r="D29" s="103"/>
      <c r="E29" s="38"/>
      <c r="F29" s="38"/>
      <c r="G29" s="40"/>
      <c r="H29" s="34"/>
      <c r="I29" s="34"/>
      <c r="J29" s="18"/>
      <c r="K29" s="36"/>
      <c r="O29" s="33">
        <f>aprile!AY29</f>
        <v>0</v>
      </c>
      <c r="P29" s="33">
        <f>maggio!AY29</f>
        <v>0</v>
      </c>
      <c r="Q29" s="33">
        <f>giugno!AY29</f>
        <v>-3176841.6000000006</v>
      </c>
      <c r="R29" s="33">
        <f>luglio!AY29</f>
        <v>-453945.60000000003</v>
      </c>
      <c r="S29" s="33">
        <f>agosto!AY29</f>
        <v>-10942128.000000002</v>
      </c>
      <c r="T29" s="95">
        <f>settembre!AY29</f>
        <v>-8902396.8000000007</v>
      </c>
      <c r="V29" s="386">
        <f t="shared" si="1"/>
        <v>-23475312.000000004</v>
      </c>
      <c r="W29" s="402">
        <v>107</v>
      </c>
      <c r="X29" s="12"/>
    </row>
    <row r="30" spans="1:24" x14ac:dyDescent="0.25">
      <c r="A30" s="29"/>
      <c r="B30" s="402">
        <v>107</v>
      </c>
      <c r="C30" s="191" t="s">
        <v>135</v>
      </c>
      <c r="D30" s="103"/>
      <c r="E30" s="38"/>
      <c r="F30" s="38"/>
      <c r="G30" s="40"/>
      <c r="H30" s="34"/>
      <c r="I30" s="34"/>
      <c r="J30" s="18"/>
      <c r="K30" s="36"/>
      <c r="O30" s="33">
        <f>aprile!AY30</f>
        <v>0</v>
      </c>
      <c r="P30" s="33">
        <f>maggio!AY30</f>
        <v>0</v>
      </c>
      <c r="Q30" s="33">
        <f>giugno!AY30</f>
        <v>-25920.000000000004</v>
      </c>
      <c r="R30" s="33">
        <f>luglio!AY30</f>
        <v>0</v>
      </c>
      <c r="S30" s="33">
        <f>agosto!AY30</f>
        <v>-289440.00000000006</v>
      </c>
      <c r="T30" s="95">
        <f>settembre!AY30</f>
        <v>-285120</v>
      </c>
      <c r="V30" s="386">
        <f t="shared" si="1"/>
        <v>-600480</v>
      </c>
      <c r="W30" s="402">
        <v>107</v>
      </c>
      <c r="X30" s="12"/>
    </row>
    <row r="31" spans="1:24" x14ac:dyDescent="0.25">
      <c r="A31" s="29"/>
      <c r="B31" s="402">
        <v>107</v>
      </c>
      <c r="C31" s="191" t="s">
        <v>137</v>
      </c>
      <c r="D31" s="103"/>
      <c r="E31" s="38"/>
      <c r="F31" s="38"/>
      <c r="G31" s="40"/>
      <c r="H31" s="34"/>
      <c r="I31" s="34"/>
      <c r="J31" s="18"/>
      <c r="K31" s="36"/>
      <c r="O31" s="33">
        <f>aprile!AY31</f>
        <v>0</v>
      </c>
      <c r="P31" s="33">
        <f>maggio!AY31</f>
        <v>0</v>
      </c>
      <c r="Q31" s="33">
        <f>giugno!AY31</f>
        <v>0</v>
      </c>
      <c r="R31" s="33">
        <f>luglio!AY31</f>
        <v>0</v>
      </c>
      <c r="S31" s="33">
        <f>agosto!AY31</f>
        <v>0</v>
      </c>
      <c r="T31" s="95">
        <f>settembre!AY31</f>
        <v>-120959.99999999999</v>
      </c>
      <c r="V31" s="386">
        <f t="shared" si="1"/>
        <v>-120959.99999999999</v>
      </c>
      <c r="W31" s="402">
        <v>107</v>
      </c>
      <c r="X31" s="404">
        <f>V29+V30+V31</f>
        <v>-24196752.000000004</v>
      </c>
    </row>
    <row r="32" spans="1:24" x14ac:dyDescent="0.25">
      <c r="A32" s="29"/>
      <c r="B32" s="403">
        <v>1313</v>
      </c>
      <c r="C32" s="191" t="s">
        <v>136</v>
      </c>
      <c r="D32" s="103"/>
      <c r="E32" s="38"/>
      <c r="F32" s="38"/>
      <c r="G32" s="40"/>
      <c r="H32" s="34"/>
      <c r="I32" s="34"/>
      <c r="J32" s="18"/>
      <c r="K32" s="36"/>
      <c r="O32" s="33">
        <f>aprile!AY32</f>
        <v>0</v>
      </c>
      <c r="P32" s="33">
        <f>maggio!AY32</f>
        <v>0</v>
      </c>
      <c r="Q32" s="33">
        <f>giugno!AY32</f>
        <v>-51840.000000000007</v>
      </c>
      <c r="R32" s="33">
        <f>luglio!AY32</f>
        <v>0</v>
      </c>
      <c r="S32" s="33">
        <f>agosto!AY32</f>
        <v>-760320.00000000012</v>
      </c>
      <c r="T32" s="95">
        <f>settembre!AY32</f>
        <v>-691200</v>
      </c>
      <c r="V32" s="386">
        <f t="shared" si="1"/>
        <v>-1503360</v>
      </c>
      <c r="W32" s="403">
        <v>1313</v>
      </c>
      <c r="X32" s="12"/>
    </row>
    <row r="33" spans="1:24" x14ac:dyDescent="0.25">
      <c r="A33" s="29"/>
      <c r="B33" s="403">
        <v>1313</v>
      </c>
      <c r="C33" s="191" t="s">
        <v>138</v>
      </c>
      <c r="D33" s="103"/>
      <c r="E33" s="38"/>
      <c r="F33" s="38"/>
      <c r="G33" s="40"/>
      <c r="H33" s="34"/>
      <c r="I33" s="34"/>
      <c r="J33" s="18"/>
      <c r="K33" s="36"/>
      <c r="O33" s="33">
        <f>aprile!AY33</f>
        <v>0</v>
      </c>
      <c r="P33" s="33">
        <f>maggio!AY33</f>
        <v>0</v>
      </c>
      <c r="Q33" s="33">
        <f>giugno!AY33</f>
        <v>-224640</v>
      </c>
      <c r="R33" s="33">
        <f>luglio!AY33</f>
        <v>-220320.00000000006</v>
      </c>
      <c r="S33" s="33">
        <f>agosto!AY33</f>
        <v>-311040.00000000017</v>
      </c>
      <c r="T33" s="95">
        <f>settembre!AY33</f>
        <v>-276480.00000000006</v>
      </c>
      <c r="V33" s="386">
        <f t="shared" si="1"/>
        <v>-1032480.0000000002</v>
      </c>
      <c r="W33" s="403">
        <v>1313</v>
      </c>
      <c r="X33" s="12"/>
    </row>
    <row r="34" spans="1:24" x14ac:dyDescent="0.25">
      <c r="A34" s="29"/>
      <c r="B34" s="403">
        <v>1313</v>
      </c>
      <c r="C34" s="191" t="s">
        <v>139</v>
      </c>
      <c r="D34" s="103"/>
      <c r="E34" s="38"/>
      <c r="F34" s="38"/>
      <c r="G34" s="40"/>
      <c r="H34" s="34"/>
      <c r="I34" s="34"/>
      <c r="J34" s="18"/>
      <c r="K34" s="36"/>
      <c r="O34" s="33">
        <f>aprile!AY34</f>
        <v>0</v>
      </c>
      <c r="P34" s="33">
        <f>maggio!AY34</f>
        <v>0</v>
      </c>
      <c r="Q34" s="33">
        <f>giugno!AY34</f>
        <v>-138240.00000000006</v>
      </c>
      <c r="R34" s="33">
        <f>luglio!AY34</f>
        <v>-380159.99999999994</v>
      </c>
      <c r="S34" s="33">
        <f>agosto!AY34</f>
        <v>-984960.00000000047</v>
      </c>
      <c r="T34" s="95">
        <f>settembre!AY34</f>
        <v>-431999.99999999983</v>
      </c>
      <c r="V34" s="386">
        <f t="shared" si="1"/>
        <v>-1935360.0000000002</v>
      </c>
      <c r="W34" s="403">
        <v>1313</v>
      </c>
      <c r="X34" s="12"/>
    </row>
    <row r="35" spans="1:24" x14ac:dyDescent="0.25">
      <c r="A35" s="29"/>
      <c r="B35" s="403">
        <v>1313</v>
      </c>
      <c r="C35" s="191" t="s">
        <v>140</v>
      </c>
      <c r="D35" s="103"/>
      <c r="E35" s="38"/>
      <c r="F35" s="38"/>
      <c r="G35" s="40"/>
      <c r="H35" s="34"/>
      <c r="I35" s="34"/>
      <c r="J35" s="18"/>
      <c r="K35" s="36"/>
      <c r="O35" s="33">
        <f>aprile!AY35</f>
        <v>0</v>
      </c>
      <c r="P35" s="33">
        <f>maggio!AY35</f>
        <v>0</v>
      </c>
      <c r="Q35" s="33">
        <f>giugno!AY35</f>
        <v>-276480.00000000006</v>
      </c>
      <c r="R35" s="33">
        <f>luglio!AY35</f>
        <v>-596160.00000000023</v>
      </c>
      <c r="S35" s="33">
        <f>agosto!AY35</f>
        <v>-1157760.0000000002</v>
      </c>
      <c r="T35" s="95">
        <f>settembre!AY35</f>
        <v>-950399.99999999988</v>
      </c>
      <c r="V35" s="386">
        <f t="shared" si="1"/>
        <v>-2980800.0000000005</v>
      </c>
      <c r="W35" s="403">
        <v>1313</v>
      </c>
      <c r="X35" s="12"/>
    </row>
    <row r="36" spans="1:24" x14ac:dyDescent="0.25">
      <c r="A36" s="29"/>
      <c r="B36" s="403">
        <v>1313</v>
      </c>
      <c r="C36" s="191" t="s">
        <v>141</v>
      </c>
      <c r="D36" s="103"/>
      <c r="E36" s="38"/>
      <c r="F36" s="38"/>
      <c r="G36" s="40"/>
      <c r="H36" s="34"/>
      <c r="I36" s="34"/>
      <c r="J36" s="18"/>
      <c r="K36" s="36"/>
      <c r="O36" s="33">
        <f>aprile!AY36</f>
        <v>0</v>
      </c>
      <c r="P36" s="33">
        <f>maggio!AY36</f>
        <v>0</v>
      </c>
      <c r="Q36" s="33">
        <f>giugno!AY36</f>
        <v>-133920.00000000003</v>
      </c>
      <c r="R36" s="33">
        <f>luglio!AY36</f>
        <v>-423359.99999999983</v>
      </c>
      <c r="S36" s="33">
        <f>agosto!AY36</f>
        <v>-1296000</v>
      </c>
      <c r="T36" s="95">
        <f>settembre!AY36</f>
        <v>-829439.99999999977</v>
      </c>
      <c r="V36" s="386">
        <f t="shared" si="1"/>
        <v>-2682720</v>
      </c>
      <c r="W36" s="403">
        <v>1313</v>
      </c>
      <c r="X36" s="12"/>
    </row>
    <row r="37" spans="1:24" x14ac:dyDescent="0.25">
      <c r="A37" s="29"/>
      <c r="B37" s="403">
        <v>1313</v>
      </c>
      <c r="C37" s="191" t="s">
        <v>142</v>
      </c>
      <c r="D37" s="103"/>
      <c r="E37" s="38"/>
      <c r="F37" s="38"/>
      <c r="G37" s="40"/>
      <c r="H37" s="34"/>
      <c r="I37" s="34"/>
      <c r="J37" s="18"/>
      <c r="K37" s="36"/>
      <c r="O37" s="33">
        <f>aprile!AY37</f>
        <v>0</v>
      </c>
      <c r="P37" s="33">
        <f>maggio!AY37</f>
        <v>0</v>
      </c>
      <c r="Q37" s="33">
        <f>giugno!AY37</f>
        <v>-56160</v>
      </c>
      <c r="R37" s="33">
        <f>luglio!AY37</f>
        <v>-133920.00000000006</v>
      </c>
      <c r="S37" s="33">
        <f>agosto!AY37</f>
        <v>-185760.00000000012</v>
      </c>
      <c r="T37" s="95">
        <f>settembre!AY37</f>
        <v>-138240.00000000003</v>
      </c>
      <c r="V37" s="386">
        <f t="shared" si="1"/>
        <v>-514080.00000000023</v>
      </c>
      <c r="W37" s="403">
        <v>1313</v>
      </c>
      <c r="X37" s="405">
        <f>SUM(V32:V37)</f>
        <v>-10648800</v>
      </c>
    </row>
    <row r="38" spans="1:24" x14ac:dyDescent="0.25">
      <c r="A38" s="29"/>
      <c r="B38" s="37">
        <v>2020</v>
      </c>
      <c r="C38" s="191" t="s">
        <v>143</v>
      </c>
      <c r="D38" s="103"/>
      <c r="E38" s="38"/>
      <c r="F38" s="38"/>
      <c r="G38" s="40"/>
      <c r="H38" s="34"/>
      <c r="I38" s="34"/>
      <c r="J38" s="18"/>
      <c r="K38" s="36"/>
      <c r="O38" s="33">
        <f>aprile!AY38</f>
        <v>0</v>
      </c>
      <c r="P38" s="33">
        <f>maggio!AY38</f>
        <v>0</v>
      </c>
      <c r="Q38" s="33">
        <f>giugno!AY38</f>
        <v>-535679.99999999988</v>
      </c>
      <c r="R38" s="33">
        <f>luglio!AY38</f>
        <v>-1071359.9999999995</v>
      </c>
      <c r="S38" s="33">
        <f>agosto!AY38</f>
        <v>-2462399.9999999995</v>
      </c>
      <c r="T38" s="95">
        <f>settembre!AY38</f>
        <v>-1416959.9999999998</v>
      </c>
      <c r="V38" s="386">
        <f t="shared" si="1"/>
        <v>-5486399.9999999991</v>
      </c>
      <c r="W38" s="37">
        <v>2020</v>
      </c>
      <c r="X38" s="12">
        <f>V38</f>
        <v>-5486399.9999999991</v>
      </c>
    </row>
    <row r="39" spans="1:24" ht="15.75" thickBot="1" x14ac:dyDescent="0.3">
      <c r="A39" s="57"/>
      <c r="B39" s="43"/>
      <c r="C39" s="44" t="s">
        <v>155</v>
      </c>
      <c r="D39" s="44"/>
      <c r="E39" s="59">
        <v>89</v>
      </c>
      <c r="F39" s="44">
        <v>86400</v>
      </c>
      <c r="G39" s="46">
        <f>D27*E39*F39</f>
        <v>142911216</v>
      </c>
      <c r="H39" s="60">
        <v>46634198.325120002</v>
      </c>
      <c r="I39" s="60">
        <f t="shared" si="0"/>
        <v>96277017.674879998</v>
      </c>
      <c r="J39" s="44"/>
      <c r="K39" s="49">
        <f>SUM(G24:G39)</f>
        <v>144164016</v>
      </c>
      <c r="L39" s="109"/>
      <c r="M39" s="110"/>
      <c r="N39" s="111"/>
      <c r="O39" s="46">
        <f>aprile!AY39</f>
        <v>0</v>
      </c>
      <c r="P39" s="46">
        <f>maggio!AY39</f>
        <v>0</v>
      </c>
      <c r="Q39" s="46">
        <f>giugno!AY39</f>
        <v>18784224</v>
      </c>
      <c r="R39" s="46">
        <f>luglio!AY39</f>
        <v>47099059.199999981</v>
      </c>
      <c r="S39" s="46">
        <f>agosto!AY39</f>
        <v>19766246.400000002</v>
      </c>
      <c r="T39" s="49">
        <f>settembre!AY39</f>
        <v>1107302.4000000015</v>
      </c>
      <c r="V39" s="387">
        <f t="shared" si="1"/>
        <v>86756831.999999985</v>
      </c>
      <c r="X39" s="12"/>
    </row>
    <row r="40" spans="1:24" ht="15.75" thickTop="1" x14ac:dyDescent="0.25">
      <c r="H40" s="51"/>
      <c r="I40" s="51"/>
      <c r="P40" s="12"/>
      <c r="Q40" s="12"/>
      <c r="R40" s="12"/>
      <c r="S40" s="12"/>
      <c r="T40" s="12"/>
      <c r="V40" s="12"/>
      <c r="X40" s="12"/>
    </row>
    <row r="41" spans="1:24" x14ac:dyDescent="0.25">
      <c r="C41" s="62" t="s">
        <v>33</v>
      </c>
      <c r="H41" s="51"/>
      <c r="I41" s="51"/>
      <c r="J41" s="63">
        <f>G39+G43</f>
        <v>257486256</v>
      </c>
      <c r="L41" s="64"/>
      <c r="P41" s="12"/>
      <c r="Q41" s="12"/>
      <c r="R41" s="12"/>
      <c r="S41" s="12"/>
      <c r="T41" s="12"/>
      <c r="V41" s="12"/>
      <c r="X41" s="12"/>
    </row>
    <row r="42" spans="1:24" ht="15.75" thickBot="1" x14ac:dyDescent="0.3">
      <c r="H42" s="51"/>
      <c r="I42" s="51"/>
      <c r="P42" s="12"/>
      <c r="Q42" s="12"/>
      <c r="R42" s="12"/>
      <c r="S42" s="12"/>
      <c r="T42" s="12"/>
      <c r="V42" s="12"/>
      <c r="X42" s="12"/>
    </row>
    <row r="43" spans="1:24" ht="15.75" thickTop="1" x14ac:dyDescent="0.25">
      <c r="A43" s="19" t="s">
        <v>34</v>
      </c>
      <c r="B43" s="52" t="s">
        <v>35</v>
      </c>
      <c r="C43" s="55" t="s">
        <v>36</v>
      </c>
      <c r="D43" s="65">
        <v>14.9</v>
      </c>
      <c r="E43" s="23">
        <v>89</v>
      </c>
      <c r="F43" s="24">
        <v>86400</v>
      </c>
      <c r="G43" s="25">
        <f>D43*E43*F43</f>
        <v>114575040.00000001</v>
      </c>
      <c r="H43" s="26">
        <v>42973718.332607999</v>
      </c>
      <c r="I43" s="26">
        <f t="shared" si="0"/>
        <v>71601321.667392015</v>
      </c>
      <c r="J43" s="24"/>
      <c r="K43" s="28"/>
      <c r="L43" s="107"/>
      <c r="M43" s="107"/>
      <c r="N43" s="108"/>
      <c r="O43" s="25">
        <f>aprile!AY43</f>
        <v>0</v>
      </c>
      <c r="P43" s="25">
        <f>maggio!AY43</f>
        <v>0</v>
      </c>
      <c r="Q43" s="25">
        <f>giugno!AY43</f>
        <v>20645452.800000001</v>
      </c>
      <c r="R43" s="25">
        <f>luglio!AY43</f>
        <v>36229247.999999993</v>
      </c>
      <c r="S43" s="25">
        <f>agosto!AY43</f>
        <v>40022294.400000013</v>
      </c>
      <c r="T43" s="93">
        <f>settembre!AY43</f>
        <v>20688998.400000002</v>
      </c>
      <c r="V43" s="392">
        <f t="shared" si="1"/>
        <v>117585993.60000002</v>
      </c>
      <c r="X43" s="12"/>
    </row>
    <row r="44" spans="1:24" x14ac:dyDescent="0.25">
      <c r="A44" s="29"/>
      <c r="B44" s="37"/>
      <c r="C44" s="41"/>
      <c r="D44" s="42"/>
      <c r="E44" s="32"/>
      <c r="F44" s="18"/>
      <c r="G44" s="33"/>
      <c r="H44" s="34"/>
      <c r="I44" s="34"/>
      <c r="J44" s="18"/>
      <c r="K44" s="36"/>
      <c r="P44" s="33"/>
      <c r="Q44" s="33"/>
      <c r="R44" s="33"/>
      <c r="S44" s="33"/>
      <c r="T44" s="95"/>
      <c r="V44" s="386"/>
      <c r="X44" s="12"/>
    </row>
    <row r="45" spans="1:24" x14ac:dyDescent="0.25">
      <c r="A45" s="29"/>
      <c r="B45" s="400">
        <v>271</v>
      </c>
      <c r="C45" s="191" t="s">
        <v>144</v>
      </c>
      <c r="D45" s="42"/>
      <c r="E45" s="32"/>
      <c r="F45" s="18"/>
      <c r="G45" s="33"/>
      <c r="H45" s="34"/>
      <c r="I45" s="34"/>
      <c r="J45" s="18"/>
      <c r="K45" s="36"/>
      <c r="O45" s="33">
        <f>aprile!AY45</f>
        <v>0</v>
      </c>
      <c r="P45" s="33">
        <f>maggio!AY45</f>
        <v>0</v>
      </c>
      <c r="Q45" s="33">
        <f>giugno!AY45</f>
        <v>-34560.000000000007</v>
      </c>
      <c r="R45" s="33">
        <f>luglio!AY45</f>
        <v>-62640.000000000029</v>
      </c>
      <c r="S45" s="33">
        <f>agosto!AY45</f>
        <v>0</v>
      </c>
      <c r="T45" s="95">
        <f>settembre!AY45</f>
        <v>0</v>
      </c>
      <c r="V45" s="386">
        <f t="shared" si="1"/>
        <v>-97200.000000000029</v>
      </c>
      <c r="W45" s="400">
        <v>271</v>
      </c>
      <c r="X45" s="12"/>
    </row>
    <row r="46" spans="1:24" x14ac:dyDescent="0.25">
      <c r="A46" s="29"/>
      <c r="B46" s="400">
        <v>271</v>
      </c>
      <c r="C46" s="191" t="s">
        <v>145</v>
      </c>
      <c r="D46" s="42"/>
      <c r="E46" s="32"/>
      <c r="F46" s="18"/>
      <c r="G46" s="33"/>
      <c r="H46" s="34"/>
      <c r="I46" s="34"/>
      <c r="J46" s="18"/>
      <c r="K46" s="36"/>
      <c r="O46" s="33">
        <f>aprile!AY46</f>
        <v>0</v>
      </c>
      <c r="P46" s="33">
        <f>maggio!AY46</f>
        <v>0</v>
      </c>
      <c r="Q46" s="33">
        <f>giugno!AY46</f>
        <v>-181440</v>
      </c>
      <c r="R46" s="33">
        <f>luglio!AY46</f>
        <v>-248832.00000000012</v>
      </c>
      <c r="S46" s="33">
        <f>agosto!AY46</f>
        <v>-267840.00000000012</v>
      </c>
      <c r="T46" s="95">
        <f>settembre!AY46</f>
        <v>-138240.00000000003</v>
      </c>
      <c r="V46" s="386">
        <f t="shared" si="1"/>
        <v>-836352.00000000023</v>
      </c>
      <c r="W46" s="400">
        <v>271</v>
      </c>
      <c r="X46" s="12"/>
    </row>
    <row r="47" spans="1:24" x14ac:dyDescent="0.25">
      <c r="A47" s="29"/>
      <c r="B47" s="400">
        <v>271</v>
      </c>
      <c r="C47" s="191" t="s">
        <v>146</v>
      </c>
      <c r="D47" s="42"/>
      <c r="E47" s="32"/>
      <c r="F47" s="18"/>
      <c r="G47" s="33"/>
      <c r="H47" s="34"/>
      <c r="I47" s="34"/>
      <c r="J47" s="18"/>
      <c r="K47" s="36"/>
      <c r="O47" s="33">
        <f>aprile!AY47</f>
        <v>0</v>
      </c>
      <c r="P47" s="33">
        <f>maggio!AY47</f>
        <v>0</v>
      </c>
      <c r="Q47" s="33">
        <f>giugno!AY47</f>
        <v>-285120</v>
      </c>
      <c r="R47" s="33">
        <f>luglio!AY47</f>
        <v>-1179360</v>
      </c>
      <c r="S47" s="33">
        <f>agosto!AY47</f>
        <v>-3300480.0000000009</v>
      </c>
      <c r="T47" s="95">
        <f>settembre!AY47</f>
        <v>-1771200</v>
      </c>
      <c r="V47" s="386">
        <f t="shared" si="1"/>
        <v>-6536160.0000000009</v>
      </c>
      <c r="W47" s="400">
        <v>271</v>
      </c>
      <c r="X47" s="12"/>
    </row>
    <row r="48" spans="1:24" x14ac:dyDescent="0.25">
      <c r="A48" s="29"/>
      <c r="B48" s="400">
        <v>271</v>
      </c>
      <c r="C48" s="191" t="s">
        <v>147</v>
      </c>
      <c r="D48" s="42"/>
      <c r="E48" s="32"/>
      <c r="F48" s="18"/>
      <c r="G48" s="33"/>
      <c r="H48" s="34"/>
      <c r="I48" s="34"/>
      <c r="J48" s="18"/>
      <c r="K48" s="36"/>
      <c r="O48" s="33">
        <f>aprile!AY48</f>
        <v>0</v>
      </c>
      <c r="P48" s="33">
        <f>maggio!AY48</f>
        <v>0</v>
      </c>
      <c r="Q48" s="33">
        <f>giugno!AY48</f>
        <v>-360287.99999999977</v>
      </c>
      <c r="R48" s="33">
        <f>luglio!AY48</f>
        <v>-334367.99999999994</v>
      </c>
      <c r="S48" s="33">
        <f>agosto!AY48</f>
        <v>-2384640.0000000005</v>
      </c>
      <c r="T48" s="95">
        <f>settembre!AY48</f>
        <v>-2678400</v>
      </c>
      <c r="V48" s="386">
        <f t="shared" si="1"/>
        <v>-5757696</v>
      </c>
      <c r="W48" s="400">
        <v>271</v>
      </c>
      <c r="X48" s="406">
        <f>SUM(V45:V48)</f>
        <v>-13227408</v>
      </c>
    </row>
    <row r="49" spans="1:24" x14ac:dyDescent="0.25">
      <c r="A49" s="29"/>
      <c r="B49" s="37">
        <v>343</v>
      </c>
      <c r="C49" s="191" t="s">
        <v>148</v>
      </c>
      <c r="D49" s="42"/>
      <c r="E49" s="32"/>
      <c r="F49" s="18"/>
      <c r="G49" s="33"/>
      <c r="H49" s="34"/>
      <c r="I49" s="34"/>
      <c r="J49" s="18"/>
      <c r="K49" s="36"/>
      <c r="O49" s="33">
        <f>aprile!AY49</f>
        <v>0</v>
      </c>
      <c r="P49" s="33">
        <f>maggio!AY49</f>
        <v>0</v>
      </c>
      <c r="Q49" s="33">
        <f>giugno!AY49</f>
        <v>-43199.999999999993</v>
      </c>
      <c r="R49" s="33">
        <f>luglio!AY49</f>
        <v>-181439.99999999997</v>
      </c>
      <c r="S49" s="33">
        <f>agosto!AY49</f>
        <v>-86400</v>
      </c>
      <c r="T49" s="95">
        <f>settembre!AY49</f>
        <v>-185760.00000000003</v>
      </c>
      <c r="V49" s="386">
        <f t="shared" si="1"/>
        <v>-496800</v>
      </c>
      <c r="W49" s="37">
        <v>343</v>
      </c>
      <c r="X49" s="12">
        <f>V49</f>
        <v>-496800</v>
      </c>
    </row>
    <row r="50" spans="1:24" x14ac:dyDescent="0.25">
      <c r="A50" s="29"/>
      <c r="B50" s="401">
        <v>457</v>
      </c>
      <c r="C50" s="191" t="s">
        <v>150</v>
      </c>
      <c r="D50" s="42"/>
      <c r="E50" s="32"/>
      <c r="F50" s="18"/>
      <c r="G50" s="33"/>
      <c r="H50" s="34"/>
      <c r="I50" s="34"/>
      <c r="J50" s="18"/>
      <c r="K50" s="36"/>
      <c r="O50" s="33">
        <f>aprile!AY50</f>
        <v>0</v>
      </c>
      <c r="P50" s="33">
        <f>maggio!AY50</f>
        <v>0</v>
      </c>
      <c r="Q50" s="33">
        <f>giugno!AY50</f>
        <v>0</v>
      </c>
      <c r="R50" s="33">
        <f>luglio!AY50</f>
        <v>0</v>
      </c>
      <c r="S50" s="33">
        <f>agosto!AY50</f>
        <v>0</v>
      </c>
      <c r="T50" s="95">
        <f>settembre!AY50</f>
        <v>0</v>
      </c>
      <c r="V50" s="386">
        <f t="shared" si="1"/>
        <v>0</v>
      </c>
      <c r="W50" s="401">
        <v>457</v>
      </c>
      <c r="X50" s="12"/>
    </row>
    <row r="51" spans="1:24" x14ac:dyDescent="0.25">
      <c r="A51" s="29"/>
      <c r="B51" s="401">
        <v>457</v>
      </c>
      <c r="C51" s="191" t="s">
        <v>149</v>
      </c>
      <c r="D51" s="42"/>
      <c r="E51" s="32"/>
      <c r="F51" s="18"/>
      <c r="G51" s="33"/>
      <c r="H51" s="34"/>
      <c r="I51" s="34"/>
      <c r="J51" s="18"/>
      <c r="K51" s="36"/>
      <c r="O51" s="33">
        <f>aprile!AY51</f>
        <v>0</v>
      </c>
      <c r="P51" s="33">
        <f>maggio!AY51</f>
        <v>0</v>
      </c>
      <c r="Q51" s="33">
        <f>giugno!AY51</f>
        <v>-82080.000000000029</v>
      </c>
      <c r="R51" s="33">
        <f>luglio!AY51</f>
        <v>-1464480</v>
      </c>
      <c r="S51" s="33">
        <f>agosto!AY51</f>
        <v>-2751840.0000000009</v>
      </c>
      <c r="T51" s="95">
        <f>settembre!AY51</f>
        <v>-2436480</v>
      </c>
      <c r="V51" s="386">
        <f t="shared" si="1"/>
        <v>-6734880.0000000009</v>
      </c>
      <c r="W51" s="401">
        <v>457</v>
      </c>
      <c r="X51" s="407">
        <f>V50+V51</f>
        <v>-6734880.0000000009</v>
      </c>
    </row>
    <row r="52" spans="1:24" x14ac:dyDescent="0.25">
      <c r="A52" s="29"/>
      <c r="B52" s="37">
        <v>530</v>
      </c>
      <c r="C52" s="191" t="s">
        <v>151</v>
      </c>
      <c r="D52" s="42"/>
      <c r="E52" s="32"/>
      <c r="F52" s="18"/>
      <c r="G52" s="33"/>
      <c r="H52" s="34"/>
      <c r="I52" s="34"/>
      <c r="J52" s="18"/>
      <c r="K52" s="36"/>
      <c r="O52" s="33">
        <f>aprile!AY52</f>
        <v>0</v>
      </c>
      <c r="P52" s="33">
        <f>maggio!AY52</f>
        <v>0</v>
      </c>
      <c r="Q52" s="33">
        <f>giugno!AY52</f>
        <v>-138240.00000000003</v>
      </c>
      <c r="R52" s="33">
        <f>luglio!AY52</f>
        <v>-462239.99999999983</v>
      </c>
      <c r="S52" s="33">
        <f>agosto!AY52</f>
        <v>-630720</v>
      </c>
      <c r="T52" s="95">
        <f>settembre!AY52</f>
        <v>-112320</v>
      </c>
      <c r="V52" s="386">
        <f t="shared" si="1"/>
        <v>-1343520</v>
      </c>
      <c r="W52" s="37">
        <v>530</v>
      </c>
      <c r="X52" s="63">
        <f>V52</f>
        <v>-1343520</v>
      </c>
    </row>
    <row r="53" spans="1:24" x14ac:dyDescent="0.25">
      <c r="A53" s="29"/>
      <c r="B53" s="37">
        <v>512</v>
      </c>
      <c r="C53" s="191" t="s">
        <v>152</v>
      </c>
      <c r="D53" s="42"/>
      <c r="E53" s="32"/>
      <c r="F53" s="18"/>
      <c r="G53" s="33"/>
      <c r="H53" s="34"/>
      <c r="I53" s="34"/>
      <c r="J53" s="18"/>
      <c r="K53" s="36"/>
      <c r="O53" s="33">
        <f>aprile!AY53</f>
        <v>0</v>
      </c>
      <c r="P53" s="33">
        <f>maggio!AY53</f>
        <v>0</v>
      </c>
      <c r="Q53" s="33">
        <f>giugno!AY53</f>
        <v>-172800</v>
      </c>
      <c r="R53" s="33">
        <f>luglio!AY53</f>
        <v>-741311.99999999953</v>
      </c>
      <c r="S53" s="33">
        <f>agosto!AY53</f>
        <v>-1295999.9999999998</v>
      </c>
      <c r="T53" s="95">
        <f>settembre!AY53</f>
        <v>-630719.99999999988</v>
      </c>
      <c r="V53" s="386">
        <f t="shared" si="1"/>
        <v>-2840831.9999999991</v>
      </c>
      <c r="W53" s="37">
        <v>512</v>
      </c>
      <c r="X53" s="63">
        <f t="shared" ref="X53:X55" si="3">V53</f>
        <v>-2840831.9999999991</v>
      </c>
    </row>
    <row r="54" spans="1:24" x14ac:dyDescent="0.25">
      <c r="A54" s="29"/>
      <c r="B54" s="37">
        <v>881</v>
      </c>
      <c r="C54" s="191" t="s">
        <v>153</v>
      </c>
      <c r="D54" s="42"/>
      <c r="E54" s="32"/>
      <c r="F54" s="18"/>
      <c r="G54" s="33"/>
      <c r="H54" s="34"/>
      <c r="I54" s="34"/>
      <c r="J54" s="18"/>
      <c r="K54" s="36"/>
      <c r="O54" s="33">
        <f>aprile!AY54</f>
        <v>0</v>
      </c>
      <c r="P54" s="33">
        <f>maggio!AY54</f>
        <v>0</v>
      </c>
      <c r="Q54" s="33">
        <f>giugno!AY54</f>
        <v>0</v>
      </c>
      <c r="R54" s="33">
        <f>luglio!AY54</f>
        <v>0</v>
      </c>
      <c r="S54" s="33">
        <f>agosto!AY54</f>
        <v>0</v>
      </c>
      <c r="T54" s="95">
        <f>settembre!AY54</f>
        <v>0</v>
      </c>
      <c r="V54" s="386">
        <f t="shared" si="1"/>
        <v>0</v>
      </c>
      <c r="W54" s="37">
        <v>881</v>
      </c>
      <c r="X54" s="63">
        <f t="shared" si="3"/>
        <v>0</v>
      </c>
    </row>
    <row r="55" spans="1:24" x14ac:dyDescent="0.25">
      <c r="A55" s="29"/>
      <c r="B55" s="37">
        <v>855</v>
      </c>
      <c r="C55" s="191" t="s">
        <v>154</v>
      </c>
      <c r="D55" s="42"/>
      <c r="E55" s="32"/>
      <c r="F55" s="18"/>
      <c r="G55" s="33"/>
      <c r="H55" s="34"/>
      <c r="I55" s="34"/>
      <c r="J55" s="18"/>
      <c r="K55" s="36"/>
      <c r="O55" s="33">
        <f>aprile!AY55</f>
        <v>0</v>
      </c>
      <c r="P55" s="33">
        <f>maggio!AY55</f>
        <v>0</v>
      </c>
      <c r="Q55" s="33">
        <f>giugno!AY55</f>
        <v>-55296</v>
      </c>
      <c r="R55" s="33">
        <f>luglio!AY55</f>
        <v>-111456.00000000004</v>
      </c>
      <c r="S55" s="33">
        <f>agosto!AY55</f>
        <v>-113184.00000000006</v>
      </c>
      <c r="T55" s="95">
        <f>settembre!AY55</f>
        <v>-126144.00000000001</v>
      </c>
      <c r="V55" s="386">
        <f t="shared" si="1"/>
        <v>-406080.00000000012</v>
      </c>
      <c r="W55" s="37">
        <v>855</v>
      </c>
      <c r="X55" s="63">
        <f t="shared" si="3"/>
        <v>-406080.00000000012</v>
      </c>
    </row>
    <row r="56" spans="1:24" x14ac:dyDescent="0.25">
      <c r="A56" s="29"/>
      <c r="B56" s="37"/>
      <c r="C56" s="18"/>
      <c r="D56" s="31"/>
      <c r="E56" s="18"/>
      <c r="F56" s="18"/>
      <c r="G56" s="33"/>
      <c r="H56" s="51"/>
      <c r="I56" s="51"/>
      <c r="J56" s="18"/>
      <c r="K56" s="36"/>
      <c r="P56" s="33"/>
      <c r="Q56" s="33"/>
      <c r="R56" s="33"/>
      <c r="S56" s="33"/>
      <c r="T56" s="95"/>
      <c r="V56" s="386"/>
    </row>
    <row r="57" spans="1:24" x14ac:dyDescent="0.25">
      <c r="A57" s="29"/>
      <c r="B57" s="37"/>
      <c r="C57" s="66" t="s">
        <v>37</v>
      </c>
      <c r="D57" s="66">
        <v>0.28000000000000003</v>
      </c>
      <c r="E57" s="67">
        <v>80</v>
      </c>
      <c r="F57" s="68">
        <v>86400</v>
      </c>
      <c r="G57" s="69">
        <f>D57*E57*F57</f>
        <v>1935360.0000000002</v>
      </c>
      <c r="H57" s="34">
        <v>814464</v>
      </c>
      <c r="I57" s="34">
        <f t="shared" si="0"/>
        <v>1120896.0000000002</v>
      </c>
      <c r="J57" s="18"/>
      <c r="K57" s="36"/>
      <c r="O57" s="33">
        <f>aprile!AY57</f>
        <v>0</v>
      </c>
      <c r="P57" s="33">
        <f>maggio!AY57</f>
        <v>0</v>
      </c>
      <c r="Q57" s="33">
        <f>giugno!AY57</f>
        <v>387072.00000000017</v>
      </c>
      <c r="R57" s="33">
        <f>luglio!AY57</f>
        <v>725760.00000000035</v>
      </c>
      <c r="S57" s="33">
        <f>agosto!AY57</f>
        <v>580608.00000000035</v>
      </c>
      <c r="T57" s="95">
        <f>settembre!AY57</f>
        <v>169344.00000000003</v>
      </c>
      <c r="V57" s="386">
        <f t="shared" si="1"/>
        <v>1862784.0000000009</v>
      </c>
    </row>
    <row r="58" spans="1:24" x14ac:dyDescent="0.25">
      <c r="A58" s="29"/>
      <c r="B58" s="37"/>
      <c r="C58" s="66" t="s">
        <v>38</v>
      </c>
      <c r="D58" s="66">
        <v>0.25</v>
      </c>
      <c r="E58" s="67">
        <v>47</v>
      </c>
      <c r="F58" s="68">
        <v>86400</v>
      </c>
      <c r="G58" s="69">
        <f t="shared" ref="G58:G92" si="4">D58*E58*F58</f>
        <v>1015200</v>
      </c>
      <c r="H58" s="34">
        <v>856800</v>
      </c>
      <c r="I58" s="34">
        <f t="shared" si="0"/>
        <v>158400</v>
      </c>
      <c r="J58" s="18"/>
      <c r="K58" s="36"/>
      <c r="O58" s="33">
        <f>aprile!AY58</f>
        <v>0</v>
      </c>
      <c r="P58" s="33">
        <f>maggio!AY58</f>
        <v>0</v>
      </c>
      <c r="Q58" s="33">
        <f>giugno!AY58</f>
        <v>302400</v>
      </c>
      <c r="R58" s="33">
        <f>luglio!AY58</f>
        <v>518400</v>
      </c>
      <c r="S58" s="33">
        <f>agosto!AY58</f>
        <v>237600</v>
      </c>
      <c r="T58" s="95">
        <f>settembre!AY58</f>
        <v>151200</v>
      </c>
      <c r="V58" s="386">
        <f t="shared" si="1"/>
        <v>1209600</v>
      </c>
    </row>
    <row r="59" spans="1:24" x14ac:dyDescent="0.25">
      <c r="A59" s="29"/>
      <c r="B59" s="37"/>
      <c r="C59" s="66" t="s">
        <v>39</v>
      </c>
      <c r="D59" s="66">
        <v>0.41</v>
      </c>
      <c r="E59" s="67">
        <v>50</v>
      </c>
      <c r="F59" s="68">
        <v>86400</v>
      </c>
      <c r="G59" s="69">
        <f t="shared" si="4"/>
        <v>1771200</v>
      </c>
      <c r="H59" s="34">
        <v>1145375.9999999998</v>
      </c>
      <c r="I59" s="34">
        <f t="shared" si="0"/>
        <v>625824.00000000023</v>
      </c>
      <c r="J59" s="18"/>
      <c r="K59" s="36"/>
      <c r="O59" s="33">
        <f>aprile!AY59</f>
        <v>0</v>
      </c>
      <c r="P59" s="33">
        <f>maggio!AY59</f>
        <v>0</v>
      </c>
      <c r="Q59" s="33">
        <f>giugno!AY59</f>
        <v>531360.00000000012</v>
      </c>
      <c r="R59" s="33">
        <f>luglio!AY59</f>
        <v>921024.00000000012</v>
      </c>
      <c r="S59" s="33">
        <f>agosto!AY59</f>
        <v>743904.00000000012</v>
      </c>
      <c r="T59" s="95">
        <f>settembre!AY59</f>
        <v>247968</v>
      </c>
      <c r="V59" s="386">
        <f t="shared" si="1"/>
        <v>2444256.0000000005</v>
      </c>
    </row>
    <row r="60" spans="1:24" x14ac:dyDescent="0.25">
      <c r="A60" s="29"/>
      <c r="B60" s="37"/>
      <c r="C60" s="66" t="s">
        <v>40</v>
      </c>
      <c r="D60" s="66">
        <v>0.32</v>
      </c>
      <c r="E60" s="67">
        <v>89</v>
      </c>
      <c r="F60" s="68">
        <v>86400</v>
      </c>
      <c r="G60" s="69">
        <f t="shared" si="4"/>
        <v>2460672</v>
      </c>
      <c r="H60" s="34">
        <v>893952</v>
      </c>
      <c r="I60" s="34">
        <f t="shared" si="0"/>
        <v>1566720</v>
      </c>
      <c r="J60" s="18"/>
      <c r="K60" s="36"/>
      <c r="O60" s="33">
        <f>aprile!AY60</f>
        <v>0</v>
      </c>
      <c r="P60" s="33">
        <f>maggio!AY60</f>
        <v>0</v>
      </c>
      <c r="Q60" s="33">
        <f>giugno!AY60</f>
        <v>442368</v>
      </c>
      <c r="R60" s="33">
        <f>luglio!AY60</f>
        <v>608256.00000000012</v>
      </c>
      <c r="S60" s="33">
        <f>agosto!AY60</f>
        <v>525312.00000000012</v>
      </c>
      <c r="T60" s="95">
        <f>settembre!AY60</f>
        <v>165888</v>
      </c>
      <c r="V60" s="386">
        <f t="shared" si="1"/>
        <v>1741824</v>
      </c>
    </row>
    <row r="61" spans="1:24" x14ac:dyDescent="0.25">
      <c r="A61" s="29"/>
      <c r="B61" s="37"/>
      <c r="C61" s="66" t="s">
        <v>41</v>
      </c>
      <c r="D61" s="66">
        <v>0.35</v>
      </c>
      <c r="E61" s="67">
        <v>51</v>
      </c>
      <c r="F61" s="68">
        <v>86400</v>
      </c>
      <c r="G61" s="69">
        <f t="shared" si="4"/>
        <v>1542239.9999999998</v>
      </c>
      <c r="H61" s="34">
        <v>887039.99999999988</v>
      </c>
      <c r="I61" s="34">
        <f t="shared" si="0"/>
        <v>655199.99999999988</v>
      </c>
      <c r="J61" s="18"/>
      <c r="K61" s="36"/>
      <c r="O61" s="33">
        <f>aprile!AY61</f>
        <v>0</v>
      </c>
      <c r="P61" s="33">
        <f>maggio!AY61</f>
        <v>0</v>
      </c>
      <c r="Q61" s="33">
        <f>giugno!AY61</f>
        <v>483839.99999999988</v>
      </c>
      <c r="R61" s="33">
        <f>luglio!AY61</f>
        <v>816479.99999999965</v>
      </c>
      <c r="S61" s="33">
        <f>agosto!AY61</f>
        <v>514079.99999999988</v>
      </c>
      <c r="T61" s="95">
        <f>settembre!AY61</f>
        <v>211680.00000000003</v>
      </c>
      <c r="V61" s="386">
        <f t="shared" si="1"/>
        <v>2026079.9999999995</v>
      </c>
    </row>
    <row r="62" spans="1:24" x14ac:dyDescent="0.25">
      <c r="A62" s="29"/>
      <c r="B62" s="37"/>
      <c r="C62" s="66" t="s">
        <v>42</v>
      </c>
      <c r="D62" s="66">
        <v>0.3</v>
      </c>
      <c r="E62" s="67">
        <v>5</v>
      </c>
      <c r="F62" s="68">
        <v>86400</v>
      </c>
      <c r="G62" s="69">
        <f t="shared" si="4"/>
        <v>129600</v>
      </c>
      <c r="H62" s="34">
        <v>820800</v>
      </c>
      <c r="I62" s="34">
        <f t="shared" si="0"/>
        <v>-691200</v>
      </c>
      <c r="J62" s="35"/>
      <c r="K62" s="36"/>
      <c r="O62" s="33">
        <f>aprile!AY62</f>
        <v>0</v>
      </c>
      <c r="P62" s="33">
        <f>maggio!AY62</f>
        <v>0</v>
      </c>
      <c r="Q62" s="33">
        <f>giugno!AY62</f>
        <v>336959.99999999994</v>
      </c>
      <c r="R62" s="33">
        <f>luglio!AY62</f>
        <v>414719.99999999988</v>
      </c>
      <c r="S62" s="33">
        <f>agosto!AY62</f>
        <v>0</v>
      </c>
      <c r="T62" s="95">
        <f>settembre!AY62</f>
        <v>0</v>
      </c>
      <c r="V62" s="386">
        <f t="shared" si="1"/>
        <v>751679.99999999977</v>
      </c>
    </row>
    <row r="63" spans="1:24" x14ac:dyDescent="0.25">
      <c r="A63" s="29"/>
      <c r="B63" s="37"/>
      <c r="C63" s="66" t="s">
        <v>43</v>
      </c>
      <c r="D63" s="66">
        <v>0.25</v>
      </c>
      <c r="E63" s="67">
        <v>64</v>
      </c>
      <c r="F63" s="68">
        <v>86400</v>
      </c>
      <c r="G63" s="69">
        <f t="shared" si="4"/>
        <v>1382400</v>
      </c>
      <c r="H63" s="34">
        <v>403200</v>
      </c>
      <c r="I63" s="34">
        <f t="shared" si="0"/>
        <v>979200</v>
      </c>
      <c r="J63" s="18"/>
      <c r="K63" s="36"/>
      <c r="O63" s="33">
        <f>aprile!AY63</f>
        <v>0</v>
      </c>
      <c r="P63" s="33">
        <f>maggio!AY63</f>
        <v>0</v>
      </c>
      <c r="Q63" s="33">
        <f>giugno!AY63</f>
        <v>345600</v>
      </c>
      <c r="R63" s="33">
        <f>luglio!AY63</f>
        <v>453600</v>
      </c>
      <c r="S63" s="33">
        <f>agosto!AY63</f>
        <v>324000</v>
      </c>
      <c r="T63" s="95">
        <f>settembre!AY63</f>
        <v>151200</v>
      </c>
      <c r="V63" s="386">
        <f t="shared" si="1"/>
        <v>1274400</v>
      </c>
    </row>
    <row r="64" spans="1:24" x14ac:dyDescent="0.25">
      <c r="A64" s="29"/>
      <c r="B64" s="37"/>
      <c r="C64" s="66" t="s">
        <v>44</v>
      </c>
      <c r="D64" s="66">
        <v>0.43</v>
      </c>
      <c r="E64" s="67">
        <v>86</v>
      </c>
      <c r="F64" s="68">
        <v>86400</v>
      </c>
      <c r="G64" s="69">
        <f t="shared" si="4"/>
        <v>3195071.9999999995</v>
      </c>
      <c r="H64" s="34">
        <v>1287936</v>
      </c>
      <c r="I64" s="34">
        <f t="shared" si="0"/>
        <v>1907135.9999999995</v>
      </c>
      <c r="J64" s="18"/>
      <c r="K64" s="36"/>
      <c r="O64" s="33">
        <f>aprile!AY64</f>
        <v>0</v>
      </c>
      <c r="P64" s="33">
        <f>maggio!AY64</f>
        <v>0</v>
      </c>
      <c r="Q64" s="33">
        <f>giugno!AY64</f>
        <v>557279.99999999988</v>
      </c>
      <c r="R64" s="33">
        <f>luglio!AY64</f>
        <v>1040255.9999999997</v>
      </c>
      <c r="S64" s="33">
        <f>agosto!AY64</f>
        <v>668735.99999999988</v>
      </c>
      <c r="T64" s="95">
        <f>settembre!AY64</f>
        <v>111456</v>
      </c>
      <c r="V64" s="386">
        <f t="shared" si="1"/>
        <v>2377727.9999999995</v>
      </c>
    </row>
    <row r="65" spans="1:22" x14ac:dyDescent="0.25">
      <c r="A65" s="29"/>
      <c r="B65" s="37"/>
      <c r="C65" s="66" t="s">
        <v>45</v>
      </c>
      <c r="D65" s="66">
        <v>0.3</v>
      </c>
      <c r="E65" s="67">
        <v>31</v>
      </c>
      <c r="F65" s="68">
        <v>86400</v>
      </c>
      <c r="G65" s="69">
        <f t="shared" si="4"/>
        <v>803519.99999999988</v>
      </c>
      <c r="H65" s="34">
        <v>518400</v>
      </c>
      <c r="I65" s="34">
        <f t="shared" si="0"/>
        <v>285119.99999999988</v>
      </c>
      <c r="J65" s="18"/>
      <c r="K65" s="36"/>
      <c r="O65" s="33">
        <f>aprile!AY65</f>
        <v>0</v>
      </c>
      <c r="P65" s="33">
        <f>maggio!AY65</f>
        <v>0</v>
      </c>
      <c r="Q65" s="33">
        <f>giugno!AY65</f>
        <v>414719.99999999988</v>
      </c>
      <c r="R65" s="33">
        <f>luglio!AY65</f>
        <v>518399.99999999983</v>
      </c>
      <c r="S65" s="33">
        <f>agosto!AY65</f>
        <v>336959.99999999994</v>
      </c>
      <c r="T65" s="95">
        <f>settembre!AY65</f>
        <v>129600</v>
      </c>
      <c r="V65" s="386">
        <f t="shared" si="1"/>
        <v>1399679.9999999998</v>
      </c>
    </row>
    <row r="66" spans="1:22" x14ac:dyDescent="0.25">
      <c r="A66" s="29"/>
      <c r="B66" s="37"/>
      <c r="C66" s="66" t="s">
        <v>46</v>
      </c>
      <c r="D66" s="66">
        <v>0.25</v>
      </c>
      <c r="E66" s="67">
        <v>23</v>
      </c>
      <c r="F66" s="68">
        <v>86400</v>
      </c>
      <c r="G66" s="69">
        <f t="shared" si="4"/>
        <v>496800</v>
      </c>
      <c r="H66" s="34">
        <v>468000</v>
      </c>
      <c r="I66" s="34">
        <f t="shared" si="0"/>
        <v>28800</v>
      </c>
      <c r="J66" s="18"/>
      <c r="K66" s="36"/>
      <c r="O66" s="33">
        <f>aprile!AY66</f>
        <v>0</v>
      </c>
      <c r="P66" s="33">
        <f>maggio!AY66</f>
        <v>0</v>
      </c>
      <c r="Q66" s="33">
        <f>giugno!AY66</f>
        <v>129600</v>
      </c>
      <c r="R66" s="33">
        <f>luglio!AY66</f>
        <v>216000</v>
      </c>
      <c r="S66" s="33">
        <f>agosto!AY66</f>
        <v>172800</v>
      </c>
      <c r="T66" s="95">
        <f>settembre!AY66</f>
        <v>86400</v>
      </c>
      <c r="V66" s="386">
        <f t="shared" si="1"/>
        <v>604800</v>
      </c>
    </row>
    <row r="67" spans="1:22" x14ac:dyDescent="0.25">
      <c r="A67" s="29"/>
      <c r="B67" s="37"/>
      <c r="C67" s="66" t="s">
        <v>47</v>
      </c>
      <c r="D67" s="66">
        <v>0.2</v>
      </c>
      <c r="E67" s="67">
        <v>67</v>
      </c>
      <c r="F67" s="68">
        <v>86400</v>
      </c>
      <c r="G67" s="69">
        <f t="shared" si="4"/>
        <v>1157760</v>
      </c>
      <c r="H67" s="34">
        <v>558720.00000000012</v>
      </c>
      <c r="I67" s="34">
        <f t="shared" si="0"/>
        <v>599039.99999999988</v>
      </c>
      <c r="J67" s="18"/>
      <c r="K67" s="36"/>
      <c r="O67" s="33">
        <f>aprile!AY67</f>
        <v>0</v>
      </c>
      <c r="P67" s="33">
        <f>maggio!AY67</f>
        <v>0</v>
      </c>
      <c r="Q67" s="33">
        <f>giugno!AY67</f>
        <v>276480.00000000006</v>
      </c>
      <c r="R67" s="33">
        <f>luglio!AY67</f>
        <v>518400.00000000023</v>
      </c>
      <c r="S67" s="33">
        <f>agosto!AY67</f>
        <v>276480.00000000006</v>
      </c>
      <c r="T67" s="95">
        <f>settembre!AY67</f>
        <v>86400</v>
      </c>
      <c r="V67" s="386">
        <f t="shared" si="1"/>
        <v>1157760.0000000002</v>
      </c>
    </row>
    <row r="68" spans="1:22" x14ac:dyDescent="0.25">
      <c r="A68" s="29"/>
      <c r="B68" s="37"/>
      <c r="C68" s="66" t="s">
        <v>48</v>
      </c>
      <c r="D68" s="66">
        <v>0.41</v>
      </c>
      <c r="E68" s="67">
        <v>88</v>
      </c>
      <c r="F68" s="68">
        <v>86400</v>
      </c>
      <c r="G68" s="69">
        <f t="shared" si="4"/>
        <v>3117312</v>
      </c>
      <c r="H68" s="34">
        <v>732096</v>
      </c>
      <c r="I68" s="34">
        <f t="shared" si="0"/>
        <v>2385216</v>
      </c>
      <c r="J68" s="18"/>
      <c r="K68" s="36"/>
      <c r="O68" s="33">
        <f>aprile!AY68</f>
        <v>0</v>
      </c>
      <c r="P68" s="33">
        <f>maggio!AY68</f>
        <v>0</v>
      </c>
      <c r="Q68" s="33">
        <f>giugno!AY68</f>
        <v>566784.00000000012</v>
      </c>
      <c r="R68" s="33">
        <f>luglio!AY68</f>
        <v>850176.00000000012</v>
      </c>
      <c r="S68" s="33">
        <f>agosto!AY68</f>
        <v>531360.00000000012</v>
      </c>
      <c r="T68" s="95">
        <f>settembre!AY68</f>
        <v>247968</v>
      </c>
      <c r="V68" s="386">
        <f t="shared" si="1"/>
        <v>2196288.0000000005</v>
      </c>
    </row>
    <row r="69" spans="1:22" x14ac:dyDescent="0.25">
      <c r="A69" s="29"/>
      <c r="B69" s="37"/>
      <c r="C69" s="66" t="s">
        <v>49</v>
      </c>
      <c r="D69" s="66">
        <v>0.15</v>
      </c>
      <c r="E69" s="67">
        <v>58</v>
      </c>
      <c r="F69" s="68">
        <v>86400</v>
      </c>
      <c r="G69" s="69">
        <f t="shared" si="4"/>
        <v>751679.99999999988</v>
      </c>
      <c r="H69" s="34">
        <v>371520</v>
      </c>
      <c r="I69" s="34">
        <f t="shared" si="0"/>
        <v>380159.99999999988</v>
      </c>
      <c r="J69" s="18"/>
      <c r="K69" s="36"/>
      <c r="O69" s="33">
        <f>aprile!AY69</f>
        <v>0</v>
      </c>
      <c r="P69" s="33">
        <f>maggio!AY69</f>
        <v>0</v>
      </c>
      <c r="Q69" s="33">
        <f>giugno!AY69</f>
        <v>207359.99999999994</v>
      </c>
      <c r="R69" s="33">
        <f>luglio!AY69</f>
        <v>349919.99999999988</v>
      </c>
      <c r="S69" s="33">
        <f>agosto!AY69</f>
        <v>259199.99999999991</v>
      </c>
      <c r="T69" s="95">
        <f>settembre!AY69</f>
        <v>51840</v>
      </c>
      <c r="V69" s="386">
        <f t="shared" ref="V69:V132" si="5">O69+P69+Q69+R69+S69+T69</f>
        <v>868319.99999999965</v>
      </c>
    </row>
    <row r="70" spans="1:22" x14ac:dyDescent="0.25">
      <c r="A70" s="29"/>
      <c r="B70" s="37"/>
      <c r="C70" s="66" t="s">
        <v>50</v>
      </c>
      <c r="D70" s="66">
        <v>0.25</v>
      </c>
      <c r="E70" s="67">
        <v>58</v>
      </c>
      <c r="F70" s="68">
        <v>86400</v>
      </c>
      <c r="G70" s="69">
        <f t="shared" si="4"/>
        <v>1252800</v>
      </c>
      <c r="H70" s="34">
        <v>619200</v>
      </c>
      <c r="I70" s="34">
        <f t="shared" si="0"/>
        <v>633600</v>
      </c>
      <c r="J70" s="18"/>
      <c r="K70" s="36"/>
      <c r="O70" s="33">
        <f>aprile!AY70</f>
        <v>0</v>
      </c>
      <c r="P70" s="33">
        <f>maggio!AY70</f>
        <v>0</v>
      </c>
      <c r="Q70" s="33">
        <f>giugno!AY70</f>
        <v>345600</v>
      </c>
      <c r="R70" s="33">
        <f>luglio!AY70</f>
        <v>367200</v>
      </c>
      <c r="S70" s="33">
        <f>agosto!AY70</f>
        <v>43200</v>
      </c>
      <c r="T70" s="95">
        <f>settembre!AY70</f>
        <v>43200</v>
      </c>
      <c r="V70" s="386">
        <f t="shared" si="5"/>
        <v>799200</v>
      </c>
    </row>
    <row r="71" spans="1:22" x14ac:dyDescent="0.25">
      <c r="A71" s="29"/>
      <c r="B71" s="37"/>
      <c r="C71" s="66" t="s">
        <v>51</v>
      </c>
      <c r="D71" s="66">
        <v>0.15</v>
      </c>
      <c r="E71" s="67">
        <v>15</v>
      </c>
      <c r="F71" s="68">
        <v>86400</v>
      </c>
      <c r="G71" s="69">
        <f t="shared" si="4"/>
        <v>194400</v>
      </c>
      <c r="H71" s="34">
        <v>388800</v>
      </c>
      <c r="I71" s="34">
        <f t="shared" si="0"/>
        <v>-194400</v>
      </c>
      <c r="J71" s="35"/>
      <c r="K71" s="36"/>
      <c r="O71" s="33">
        <f>aprile!AY71</f>
        <v>0</v>
      </c>
      <c r="P71" s="33">
        <f>maggio!AY71</f>
        <v>0</v>
      </c>
      <c r="Q71" s="33">
        <f>giugno!AY71</f>
        <v>155519.99999999997</v>
      </c>
      <c r="R71" s="33">
        <f>luglio!AY71</f>
        <v>233279.99999999994</v>
      </c>
      <c r="S71" s="33">
        <f>agosto!AY71</f>
        <v>64800</v>
      </c>
      <c r="T71" s="95">
        <f>settembre!AY71</f>
        <v>0</v>
      </c>
      <c r="V71" s="386">
        <f t="shared" si="5"/>
        <v>453599.99999999988</v>
      </c>
    </row>
    <row r="72" spans="1:22" x14ac:dyDescent="0.25">
      <c r="A72" s="29"/>
      <c r="B72" s="37"/>
      <c r="C72" s="66" t="s">
        <v>52</v>
      </c>
      <c r="D72" s="66">
        <v>0.25</v>
      </c>
      <c r="E72" s="67">
        <v>64</v>
      </c>
      <c r="F72" s="68">
        <v>86400</v>
      </c>
      <c r="G72" s="69">
        <f t="shared" si="4"/>
        <v>1382400</v>
      </c>
      <c r="H72" s="34">
        <v>345600</v>
      </c>
      <c r="I72" s="34">
        <f t="shared" si="0"/>
        <v>1036800</v>
      </c>
      <c r="J72" s="18"/>
      <c r="K72" s="36"/>
      <c r="O72" s="33">
        <f>aprile!AY72</f>
        <v>0</v>
      </c>
      <c r="P72" s="33">
        <f>maggio!AY72</f>
        <v>0</v>
      </c>
      <c r="Q72" s="33">
        <f>giugno!AY72</f>
        <v>302400</v>
      </c>
      <c r="R72" s="33">
        <f>luglio!AY72</f>
        <v>453600</v>
      </c>
      <c r="S72" s="33">
        <f>agosto!AY72</f>
        <v>345600</v>
      </c>
      <c r="T72" s="95">
        <f>settembre!AY72</f>
        <v>108000</v>
      </c>
      <c r="V72" s="386">
        <f t="shared" si="5"/>
        <v>1209600</v>
      </c>
    </row>
    <row r="73" spans="1:22" x14ac:dyDescent="0.25">
      <c r="A73" s="29"/>
      <c r="B73" s="37"/>
      <c r="C73" s="66" t="s">
        <v>53</v>
      </c>
      <c r="D73" s="66">
        <v>0.25</v>
      </c>
      <c r="E73" s="67">
        <v>86</v>
      </c>
      <c r="F73" s="68">
        <v>86400</v>
      </c>
      <c r="G73" s="69">
        <f t="shared" si="4"/>
        <v>1857600</v>
      </c>
      <c r="H73" s="34">
        <v>475200</v>
      </c>
      <c r="I73" s="34">
        <f t="shared" si="0"/>
        <v>1382400</v>
      </c>
      <c r="J73" s="18"/>
      <c r="K73" s="36"/>
      <c r="O73" s="33">
        <f>aprile!AY73</f>
        <v>0</v>
      </c>
      <c r="P73" s="33">
        <f>maggio!AY73</f>
        <v>0</v>
      </c>
      <c r="Q73" s="33">
        <f>giugno!AY73</f>
        <v>302400</v>
      </c>
      <c r="R73" s="33">
        <f>luglio!AY73</f>
        <v>583200</v>
      </c>
      <c r="S73" s="33">
        <f>agosto!AY73</f>
        <v>280800</v>
      </c>
      <c r="T73" s="95">
        <f>settembre!AY73</f>
        <v>151200</v>
      </c>
      <c r="V73" s="386">
        <f t="shared" si="5"/>
        <v>1317600</v>
      </c>
    </row>
    <row r="74" spans="1:22" x14ac:dyDescent="0.25">
      <c r="A74" s="29"/>
      <c r="B74" s="37"/>
      <c r="C74" s="66" t="s">
        <v>54</v>
      </c>
      <c r="D74" s="66">
        <v>0.4</v>
      </c>
      <c r="E74" s="67">
        <v>44</v>
      </c>
      <c r="F74" s="68">
        <v>86400</v>
      </c>
      <c r="G74" s="69">
        <f t="shared" si="4"/>
        <v>1520640.0000000002</v>
      </c>
      <c r="H74" s="34">
        <v>875520</v>
      </c>
      <c r="I74" s="34">
        <f t="shared" si="0"/>
        <v>645120.00000000023</v>
      </c>
      <c r="J74" s="18"/>
      <c r="K74" s="36"/>
      <c r="O74" s="33">
        <f>aprile!AY74</f>
        <v>0</v>
      </c>
      <c r="P74" s="33">
        <f>maggio!AY74</f>
        <v>0</v>
      </c>
      <c r="Q74" s="33">
        <f>giugno!AY74</f>
        <v>414720</v>
      </c>
      <c r="R74" s="33">
        <f>luglio!AY74</f>
        <v>587520.00000000012</v>
      </c>
      <c r="S74" s="33">
        <f>agosto!AY74</f>
        <v>518400.00000000006</v>
      </c>
      <c r="T74" s="95">
        <f>settembre!AY74</f>
        <v>34560</v>
      </c>
      <c r="V74" s="386">
        <f t="shared" si="5"/>
        <v>1555200.0000000002</v>
      </c>
    </row>
    <row r="75" spans="1:22" x14ac:dyDescent="0.25">
      <c r="A75" s="29"/>
      <c r="B75" s="37"/>
      <c r="C75" s="66" t="s">
        <v>55</v>
      </c>
      <c r="D75" s="66">
        <v>0.1</v>
      </c>
      <c r="E75" s="67">
        <v>8</v>
      </c>
      <c r="F75" s="68">
        <v>86400</v>
      </c>
      <c r="G75" s="69">
        <f t="shared" si="4"/>
        <v>69120</v>
      </c>
      <c r="H75" s="34">
        <v>40320.000000000007</v>
      </c>
      <c r="I75" s="34">
        <f t="shared" si="0"/>
        <v>28799.999999999993</v>
      </c>
      <c r="J75" s="18"/>
      <c r="K75" s="36"/>
      <c r="O75" s="33">
        <f>aprile!AY75</f>
        <v>0</v>
      </c>
      <c r="P75" s="33">
        <f>maggio!AY75</f>
        <v>0</v>
      </c>
      <c r="Q75" s="33">
        <f>giugno!AY75</f>
        <v>8640</v>
      </c>
      <c r="R75" s="33">
        <f>luglio!AY75</f>
        <v>51840</v>
      </c>
      <c r="S75" s="33">
        <f>agosto!AY75</f>
        <v>34560</v>
      </c>
      <c r="T75" s="95">
        <f>settembre!AY75</f>
        <v>0</v>
      </c>
      <c r="V75" s="386">
        <f t="shared" si="5"/>
        <v>95040</v>
      </c>
    </row>
    <row r="76" spans="1:22" x14ac:dyDescent="0.25">
      <c r="A76" s="29"/>
      <c r="B76" s="37"/>
      <c r="C76" s="66" t="s">
        <v>56</v>
      </c>
      <c r="D76" s="66">
        <v>0.25</v>
      </c>
      <c r="E76" s="67">
        <v>41</v>
      </c>
      <c r="F76" s="68">
        <v>86400</v>
      </c>
      <c r="G76" s="69">
        <f t="shared" si="4"/>
        <v>885600</v>
      </c>
      <c r="H76" s="34">
        <v>460800</v>
      </c>
      <c r="I76" s="34">
        <f t="shared" si="0"/>
        <v>424800</v>
      </c>
      <c r="J76" s="18"/>
      <c r="K76" s="36"/>
      <c r="O76" s="33">
        <f>aprile!AY76</f>
        <v>0</v>
      </c>
      <c r="P76" s="33">
        <f>maggio!AY76</f>
        <v>0</v>
      </c>
      <c r="Q76" s="33">
        <f>giugno!AY76</f>
        <v>259200</v>
      </c>
      <c r="R76" s="33">
        <f>luglio!AY76</f>
        <v>561600</v>
      </c>
      <c r="S76" s="33">
        <f>agosto!AY76</f>
        <v>302400</v>
      </c>
      <c r="T76" s="95">
        <f>settembre!AY76</f>
        <v>0</v>
      </c>
      <c r="V76" s="386">
        <f t="shared" si="5"/>
        <v>1123200</v>
      </c>
    </row>
    <row r="77" spans="1:22" x14ac:dyDescent="0.25">
      <c r="A77" s="29"/>
      <c r="B77" s="37"/>
      <c r="C77" s="66" t="s">
        <v>57</v>
      </c>
      <c r="D77" s="66">
        <v>0.25</v>
      </c>
      <c r="E77" s="67">
        <v>49</v>
      </c>
      <c r="F77" s="68">
        <v>86400</v>
      </c>
      <c r="G77" s="69">
        <f t="shared" si="4"/>
        <v>1058400</v>
      </c>
      <c r="H77" s="34">
        <v>482400</v>
      </c>
      <c r="I77" s="34">
        <f t="shared" si="0"/>
        <v>576000</v>
      </c>
      <c r="J77" s="18"/>
      <c r="K77" s="36"/>
      <c r="O77" s="33">
        <f>aprile!AY77</f>
        <v>0</v>
      </c>
      <c r="P77" s="33">
        <f>maggio!AY77</f>
        <v>0</v>
      </c>
      <c r="Q77" s="33">
        <f>giugno!AY77</f>
        <v>216000</v>
      </c>
      <c r="R77" s="33">
        <f>luglio!AY77</f>
        <v>496800</v>
      </c>
      <c r="S77" s="33">
        <f>agosto!AY77</f>
        <v>324000</v>
      </c>
      <c r="T77" s="95">
        <f>settembre!AY77</f>
        <v>0</v>
      </c>
      <c r="V77" s="386">
        <f t="shared" si="5"/>
        <v>1036800</v>
      </c>
    </row>
    <row r="78" spans="1:22" x14ac:dyDescent="0.25">
      <c r="A78" s="29"/>
      <c r="B78" s="37"/>
      <c r="C78" s="66" t="s">
        <v>58</v>
      </c>
      <c r="D78" s="66">
        <v>0.25</v>
      </c>
      <c r="E78" s="67">
        <v>42</v>
      </c>
      <c r="F78" s="68">
        <v>86400</v>
      </c>
      <c r="G78" s="69">
        <f t="shared" si="4"/>
        <v>907200</v>
      </c>
      <c r="H78" s="34">
        <v>439200</v>
      </c>
      <c r="I78" s="34">
        <f t="shared" si="0"/>
        <v>468000</v>
      </c>
      <c r="J78" s="18"/>
      <c r="K78" s="36"/>
      <c r="O78" s="33">
        <f>aprile!AY78</f>
        <v>0</v>
      </c>
      <c r="P78" s="33">
        <f>maggio!AY78</f>
        <v>0</v>
      </c>
      <c r="Q78" s="33">
        <f>giugno!AY78</f>
        <v>172800</v>
      </c>
      <c r="R78" s="33">
        <f>luglio!AY78</f>
        <v>432000</v>
      </c>
      <c r="S78" s="33">
        <f>agosto!AY78</f>
        <v>345600</v>
      </c>
      <c r="T78" s="95">
        <f>settembre!AY78</f>
        <v>0</v>
      </c>
      <c r="V78" s="386">
        <f t="shared" si="5"/>
        <v>950400</v>
      </c>
    </row>
    <row r="79" spans="1:22" x14ac:dyDescent="0.25">
      <c r="A79" s="29"/>
      <c r="B79" s="37"/>
      <c r="C79" s="66" t="s">
        <v>59</v>
      </c>
      <c r="D79" s="66">
        <v>0.1</v>
      </c>
      <c r="E79" s="67">
        <v>53</v>
      </c>
      <c r="F79" s="68">
        <v>86400</v>
      </c>
      <c r="G79" s="69">
        <f t="shared" si="4"/>
        <v>457920.00000000006</v>
      </c>
      <c r="H79" s="34">
        <v>167040.00000000003</v>
      </c>
      <c r="I79" s="34">
        <f t="shared" si="0"/>
        <v>290880</v>
      </c>
      <c r="J79" s="18"/>
      <c r="K79" s="36"/>
      <c r="O79" s="33">
        <f>aprile!AY79</f>
        <v>0</v>
      </c>
      <c r="P79" s="33">
        <f>maggio!AY79</f>
        <v>0</v>
      </c>
      <c r="Q79" s="33">
        <f>giugno!AY79</f>
        <v>69120</v>
      </c>
      <c r="R79" s="33">
        <f>luglio!AY79</f>
        <v>207360.00000000006</v>
      </c>
      <c r="S79" s="33">
        <f>agosto!AY79</f>
        <v>112320</v>
      </c>
      <c r="T79" s="95">
        <f>settembre!AY79</f>
        <v>0</v>
      </c>
      <c r="V79" s="386">
        <f t="shared" si="5"/>
        <v>388800.00000000006</v>
      </c>
    </row>
    <row r="80" spans="1:22" x14ac:dyDescent="0.25">
      <c r="A80" s="29"/>
      <c r="B80" s="37"/>
      <c r="C80" s="66" t="s">
        <v>60</v>
      </c>
      <c r="D80" s="66">
        <v>0.2</v>
      </c>
      <c r="E80" s="67">
        <v>46</v>
      </c>
      <c r="F80" s="68">
        <v>86400</v>
      </c>
      <c r="G80" s="69">
        <f t="shared" si="4"/>
        <v>794880.00000000012</v>
      </c>
      <c r="H80" s="34">
        <v>391680.00000000006</v>
      </c>
      <c r="I80" s="34">
        <f t="shared" si="0"/>
        <v>403200.00000000006</v>
      </c>
      <c r="J80" s="18"/>
      <c r="K80" s="36"/>
      <c r="O80" s="33">
        <f>aprile!AY80</f>
        <v>0</v>
      </c>
      <c r="P80" s="33">
        <f>maggio!AY80</f>
        <v>0</v>
      </c>
      <c r="Q80" s="33">
        <f>giugno!AY80</f>
        <v>51840.000000000007</v>
      </c>
      <c r="R80" s="33">
        <f>luglio!AY80</f>
        <v>241920.00000000003</v>
      </c>
      <c r="S80" s="33">
        <f>agosto!AY80</f>
        <v>155519.99999999997</v>
      </c>
      <c r="T80" s="95">
        <f>settembre!AY80</f>
        <v>17280</v>
      </c>
      <c r="V80" s="386">
        <f t="shared" si="5"/>
        <v>466560</v>
      </c>
    </row>
    <row r="81" spans="1:26" x14ac:dyDescent="0.25">
      <c r="A81" s="29"/>
      <c r="B81" s="37"/>
      <c r="C81" s="66" t="s">
        <v>61</v>
      </c>
      <c r="D81" s="66">
        <v>0.25</v>
      </c>
      <c r="E81" s="67">
        <v>32</v>
      </c>
      <c r="F81" s="68">
        <v>86400</v>
      </c>
      <c r="G81" s="69">
        <f t="shared" si="4"/>
        <v>691200</v>
      </c>
      <c r="H81" s="34">
        <v>511200</v>
      </c>
      <c r="I81" s="34">
        <f t="shared" si="0"/>
        <v>180000</v>
      </c>
      <c r="J81" s="18"/>
      <c r="K81" s="36"/>
      <c r="O81" s="33">
        <f>aprile!AY81</f>
        <v>0</v>
      </c>
      <c r="P81" s="33">
        <f>maggio!AY81</f>
        <v>0</v>
      </c>
      <c r="Q81" s="33">
        <f>giugno!AY81</f>
        <v>216000</v>
      </c>
      <c r="R81" s="33">
        <f>luglio!AY81</f>
        <v>237600</v>
      </c>
      <c r="S81" s="33">
        <f>agosto!AY81</f>
        <v>151200</v>
      </c>
      <c r="T81" s="95">
        <f>settembre!AY81</f>
        <v>0</v>
      </c>
      <c r="V81" s="386">
        <f t="shared" si="5"/>
        <v>604800</v>
      </c>
    </row>
    <row r="82" spans="1:26" x14ac:dyDescent="0.25">
      <c r="A82" s="29"/>
      <c r="B82" s="37"/>
      <c r="C82" s="66" t="s">
        <v>62</v>
      </c>
      <c r="D82" s="66">
        <v>0.15</v>
      </c>
      <c r="E82" s="67">
        <v>41</v>
      </c>
      <c r="F82" s="68">
        <v>86400</v>
      </c>
      <c r="G82" s="69">
        <f t="shared" si="4"/>
        <v>531360</v>
      </c>
      <c r="H82" s="34">
        <v>319680</v>
      </c>
      <c r="I82" s="34">
        <f t="shared" si="0"/>
        <v>211680</v>
      </c>
      <c r="J82" s="18"/>
      <c r="K82" s="36"/>
      <c r="O82" s="33">
        <f>aprile!AY82</f>
        <v>0</v>
      </c>
      <c r="P82" s="33">
        <f>maggio!AY82</f>
        <v>0</v>
      </c>
      <c r="Q82" s="33">
        <f>giugno!AY82</f>
        <v>142559.99999999997</v>
      </c>
      <c r="R82" s="33">
        <f>luglio!AY82</f>
        <v>207359.99999999994</v>
      </c>
      <c r="S82" s="33">
        <f>agosto!AY82</f>
        <v>155519.99999999997</v>
      </c>
      <c r="T82" s="95">
        <f>settembre!AY82</f>
        <v>0</v>
      </c>
      <c r="V82" s="386">
        <f t="shared" si="5"/>
        <v>505439.99999999988</v>
      </c>
    </row>
    <row r="83" spans="1:26" x14ac:dyDescent="0.25">
      <c r="A83" s="29"/>
      <c r="B83" s="37"/>
      <c r="C83" s="66" t="s">
        <v>63</v>
      </c>
      <c r="D83" s="66">
        <v>0.21</v>
      </c>
      <c r="E83" s="67">
        <v>25</v>
      </c>
      <c r="F83" s="68">
        <v>86400</v>
      </c>
      <c r="G83" s="69">
        <f t="shared" si="4"/>
        <v>453600</v>
      </c>
      <c r="H83" s="34">
        <v>332639.99999999994</v>
      </c>
      <c r="I83" s="34">
        <f t="shared" si="0"/>
        <v>120960.00000000006</v>
      </c>
      <c r="J83" s="18"/>
      <c r="K83" s="36"/>
      <c r="O83" s="33">
        <f>aprile!AY83</f>
        <v>0</v>
      </c>
      <c r="P83" s="33">
        <f>maggio!AY83</f>
        <v>0</v>
      </c>
      <c r="Q83" s="33">
        <f>giugno!AY83</f>
        <v>108864</v>
      </c>
      <c r="R83" s="33">
        <f>luglio!AY83</f>
        <v>108864</v>
      </c>
      <c r="S83" s="33">
        <f>agosto!AY83</f>
        <v>72576</v>
      </c>
      <c r="T83" s="95">
        <f>settembre!AY83</f>
        <v>0</v>
      </c>
      <c r="V83" s="386">
        <f t="shared" si="5"/>
        <v>290304</v>
      </c>
    </row>
    <row r="84" spans="1:26" x14ac:dyDescent="0.25">
      <c r="A84" s="29"/>
      <c r="B84" s="37"/>
      <c r="C84" s="66" t="s">
        <v>64</v>
      </c>
      <c r="D84" s="66">
        <v>0.15</v>
      </c>
      <c r="E84" s="67">
        <v>19</v>
      </c>
      <c r="F84" s="68">
        <v>86400</v>
      </c>
      <c r="G84" s="69">
        <f t="shared" si="4"/>
        <v>246240</v>
      </c>
      <c r="H84" s="34">
        <v>267839.99999999994</v>
      </c>
      <c r="I84" s="34">
        <f t="shared" si="0"/>
        <v>-21599.999999999942</v>
      </c>
      <c r="J84" s="35"/>
      <c r="K84" s="36"/>
      <c r="O84" s="33">
        <f>aprile!AY84</f>
        <v>0</v>
      </c>
      <c r="P84" s="33">
        <f>maggio!AY84</f>
        <v>0</v>
      </c>
      <c r="Q84" s="33">
        <f>giugno!AY84</f>
        <v>142559.99999999997</v>
      </c>
      <c r="R84" s="33">
        <f>luglio!AY84</f>
        <v>181439.99999999997</v>
      </c>
      <c r="S84" s="33">
        <f>agosto!AY84</f>
        <v>64800</v>
      </c>
      <c r="T84" s="95">
        <f>settembre!AY84</f>
        <v>0</v>
      </c>
      <c r="V84" s="386">
        <f t="shared" si="5"/>
        <v>388799.99999999994</v>
      </c>
    </row>
    <row r="85" spans="1:26" x14ac:dyDescent="0.25">
      <c r="A85" s="29"/>
      <c r="B85" s="37"/>
      <c r="C85" s="66" t="s">
        <v>65</v>
      </c>
      <c r="D85" s="66">
        <v>0.22</v>
      </c>
      <c r="E85" s="67">
        <v>6</v>
      </c>
      <c r="F85" s="68">
        <v>86400</v>
      </c>
      <c r="G85" s="69">
        <f t="shared" si="4"/>
        <v>114048</v>
      </c>
      <c r="H85" s="34">
        <v>272448.00000000006</v>
      </c>
      <c r="I85" s="34">
        <f t="shared" si="0"/>
        <v>-158400.00000000006</v>
      </c>
      <c r="J85" s="35"/>
      <c r="K85" s="36"/>
      <c r="O85" s="33">
        <f>aprile!AY85</f>
        <v>0</v>
      </c>
      <c r="P85" s="33">
        <f>maggio!AY85</f>
        <v>0</v>
      </c>
      <c r="Q85" s="33">
        <f>giugno!AY85</f>
        <v>19008</v>
      </c>
      <c r="R85" s="33">
        <f>luglio!AY85</f>
        <v>133056</v>
      </c>
      <c r="S85" s="33">
        <f>agosto!AY85</f>
        <v>0</v>
      </c>
      <c r="T85" s="95">
        <f>settembre!AY85</f>
        <v>0</v>
      </c>
      <c r="V85" s="386">
        <f t="shared" si="5"/>
        <v>152064</v>
      </c>
    </row>
    <row r="86" spans="1:26" x14ac:dyDescent="0.25">
      <c r="A86" s="29"/>
      <c r="B86" s="37"/>
      <c r="C86" s="66" t="s">
        <v>66</v>
      </c>
      <c r="D86" s="66">
        <v>0.25</v>
      </c>
      <c r="E86" s="67">
        <v>26</v>
      </c>
      <c r="F86" s="68">
        <v>86400</v>
      </c>
      <c r="G86" s="69">
        <f t="shared" si="4"/>
        <v>561600</v>
      </c>
      <c r="H86" s="34">
        <v>446400</v>
      </c>
      <c r="I86" s="34">
        <f t="shared" si="0"/>
        <v>115200</v>
      </c>
      <c r="J86" s="18"/>
      <c r="K86" s="36"/>
      <c r="O86" s="33">
        <f>aprile!AY86</f>
        <v>0</v>
      </c>
      <c r="P86" s="33">
        <f>maggio!AY86</f>
        <v>0</v>
      </c>
      <c r="Q86" s="33">
        <f>giugno!AY86</f>
        <v>151200</v>
      </c>
      <c r="R86" s="33">
        <f>luglio!AY86</f>
        <v>237600</v>
      </c>
      <c r="S86" s="33">
        <f>agosto!AY86</f>
        <v>129600</v>
      </c>
      <c r="T86" s="95">
        <f>settembre!AY86</f>
        <v>0</v>
      </c>
      <c r="V86" s="386">
        <f t="shared" si="5"/>
        <v>518400</v>
      </c>
    </row>
    <row r="87" spans="1:26" x14ac:dyDescent="0.25">
      <c r="A87" s="29"/>
      <c r="B87" s="37"/>
      <c r="C87" s="66" t="s">
        <v>67</v>
      </c>
      <c r="D87" s="66">
        <v>0.25</v>
      </c>
      <c r="E87" s="67">
        <v>19</v>
      </c>
      <c r="F87" s="68">
        <v>86400</v>
      </c>
      <c r="G87" s="69">
        <f t="shared" si="4"/>
        <v>410400</v>
      </c>
      <c r="H87" s="34">
        <v>504000</v>
      </c>
      <c r="I87" s="34">
        <f t="shared" si="0"/>
        <v>-93600</v>
      </c>
      <c r="J87" s="35"/>
      <c r="K87" s="36"/>
      <c r="O87" s="33">
        <f>aprile!AY87</f>
        <v>0</v>
      </c>
      <c r="P87" s="33">
        <f>maggio!AY87</f>
        <v>0</v>
      </c>
      <c r="Q87" s="33">
        <f>giugno!AY87</f>
        <v>129600</v>
      </c>
      <c r="R87" s="33">
        <f>luglio!AY87</f>
        <v>194400</v>
      </c>
      <c r="S87" s="33">
        <f>agosto!AY87</f>
        <v>151200</v>
      </c>
      <c r="T87" s="95">
        <f>settembre!AY87</f>
        <v>0</v>
      </c>
      <c r="V87" s="386">
        <f t="shared" si="5"/>
        <v>475200</v>
      </c>
    </row>
    <row r="88" spans="1:26" x14ac:dyDescent="0.25">
      <c r="A88" s="29"/>
      <c r="B88" s="37"/>
      <c r="C88" s="66" t="s">
        <v>68</v>
      </c>
      <c r="D88" s="66">
        <v>0.2</v>
      </c>
      <c r="E88" s="67">
        <v>8</v>
      </c>
      <c r="F88" s="68">
        <v>86400</v>
      </c>
      <c r="G88" s="69">
        <f t="shared" si="4"/>
        <v>138240</v>
      </c>
      <c r="H88" s="34">
        <v>357120</v>
      </c>
      <c r="I88" s="34">
        <f t="shared" si="0"/>
        <v>-218880</v>
      </c>
      <c r="J88" s="35"/>
      <c r="K88" s="36"/>
      <c r="O88" s="33">
        <f>aprile!AY88</f>
        <v>0</v>
      </c>
      <c r="P88" s="33">
        <f>maggio!AY88</f>
        <v>0</v>
      </c>
      <c r="Q88" s="33">
        <f>giugno!AY88</f>
        <v>86400</v>
      </c>
      <c r="R88" s="33">
        <f>luglio!AY88</f>
        <v>120959.99999999999</v>
      </c>
      <c r="S88" s="33">
        <f>agosto!AY88</f>
        <v>103680</v>
      </c>
      <c r="T88" s="95">
        <f>settembre!AY88</f>
        <v>0</v>
      </c>
      <c r="V88" s="386">
        <f t="shared" si="5"/>
        <v>311040</v>
      </c>
    </row>
    <row r="89" spans="1:26" x14ac:dyDescent="0.25">
      <c r="A89" s="29"/>
      <c r="B89" s="37"/>
      <c r="C89" s="66" t="s">
        <v>69</v>
      </c>
      <c r="D89" s="66">
        <v>0.25</v>
      </c>
      <c r="E89" s="67">
        <v>40</v>
      </c>
      <c r="F89" s="68">
        <v>86400</v>
      </c>
      <c r="G89" s="69">
        <f t="shared" si="4"/>
        <v>864000</v>
      </c>
      <c r="H89" s="34">
        <v>417600</v>
      </c>
      <c r="I89" s="34">
        <f t="shared" si="0"/>
        <v>446400</v>
      </c>
      <c r="J89" s="18"/>
      <c r="K89" s="36"/>
      <c r="O89" s="33">
        <f>aprile!AY89</f>
        <v>0</v>
      </c>
      <c r="P89" s="33">
        <f>maggio!AY89</f>
        <v>0</v>
      </c>
      <c r="Q89" s="33">
        <f>giugno!AY89</f>
        <v>43200</v>
      </c>
      <c r="R89" s="33">
        <f>luglio!AY89</f>
        <v>64800</v>
      </c>
      <c r="S89" s="33">
        <f>agosto!AY89</f>
        <v>237600</v>
      </c>
      <c r="T89" s="95">
        <f>settembre!AY89</f>
        <v>0</v>
      </c>
      <c r="V89" s="370">
        <f t="shared" si="5"/>
        <v>345600</v>
      </c>
      <c r="W89" s="395">
        <f>SUM(V57:V89)+SUM(V13+V14+V16+V24+V25)</f>
        <v>37943424</v>
      </c>
      <c r="X89" s="394" t="s">
        <v>268</v>
      </c>
    </row>
    <row r="90" spans="1:26" x14ac:dyDescent="0.25">
      <c r="A90" s="29"/>
      <c r="B90" s="30"/>
      <c r="C90" s="66" t="s">
        <v>70</v>
      </c>
      <c r="D90" s="66">
        <v>0.15</v>
      </c>
      <c r="E90" s="67">
        <v>26</v>
      </c>
      <c r="F90" s="68">
        <v>86400</v>
      </c>
      <c r="G90" s="69">
        <f t="shared" si="4"/>
        <v>336960</v>
      </c>
      <c r="H90" s="34">
        <v>90720</v>
      </c>
      <c r="I90" s="34">
        <f t="shared" si="0"/>
        <v>246240</v>
      </c>
      <c r="J90" s="18"/>
      <c r="K90" s="36"/>
      <c r="O90" s="33">
        <f>aprile!AY90</f>
        <v>0</v>
      </c>
      <c r="P90" s="33">
        <f>maggio!AY90</f>
        <v>0</v>
      </c>
      <c r="Q90" s="33">
        <f>giugno!AY90</f>
        <v>175391.99999999994</v>
      </c>
      <c r="R90" s="33">
        <f>luglio!AY90</f>
        <v>293759.99999999994</v>
      </c>
      <c r="S90" s="33">
        <f>agosto!AY90</f>
        <v>190080.00000000009</v>
      </c>
      <c r="T90" s="95">
        <f>settembre!AY90</f>
        <v>8640</v>
      </c>
      <c r="V90" s="391">
        <f t="shared" si="5"/>
        <v>667872</v>
      </c>
    </row>
    <row r="91" spans="1:26" x14ac:dyDescent="0.25">
      <c r="A91" s="29"/>
      <c r="B91" s="30"/>
      <c r="C91" s="66" t="s">
        <v>71</v>
      </c>
      <c r="D91" s="66">
        <v>0.14000000000000001</v>
      </c>
      <c r="E91" s="67">
        <v>8</v>
      </c>
      <c r="F91" s="68">
        <v>86400</v>
      </c>
      <c r="G91" s="69">
        <f t="shared" si="4"/>
        <v>96768.000000000015</v>
      </c>
      <c r="H91" s="34">
        <v>120960</v>
      </c>
      <c r="I91" s="34">
        <f t="shared" si="0"/>
        <v>-24191.999999999985</v>
      </c>
      <c r="J91" s="35"/>
      <c r="K91" s="36"/>
      <c r="O91" s="33">
        <f>aprile!AY91</f>
        <v>0</v>
      </c>
      <c r="P91" s="33">
        <f>maggio!AY91</f>
        <v>0</v>
      </c>
      <c r="Q91" s="33">
        <f>giugno!AY91</f>
        <v>0</v>
      </c>
      <c r="R91" s="33">
        <f>luglio!AY91</f>
        <v>35424</v>
      </c>
      <c r="S91" s="33">
        <f>agosto!AY91</f>
        <v>0</v>
      </c>
      <c r="T91" s="95">
        <f>settembre!AY91</f>
        <v>0</v>
      </c>
      <c r="V91" s="391">
        <f t="shared" si="5"/>
        <v>35424</v>
      </c>
      <c r="X91" s="393">
        <f>W89/93/84600</f>
        <v>4.8226218256691835</v>
      </c>
      <c r="Y91" s="357" t="s">
        <v>448</v>
      </c>
      <c r="Z91" s="394"/>
    </row>
    <row r="92" spans="1:26" x14ac:dyDescent="0.25">
      <c r="A92" s="29"/>
      <c r="B92" s="37"/>
      <c r="C92" s="66" t="s">
        <v>72</v>
      </c>
      <c r="D92" s="66">
        <v>0.1</v>
      </c>
      <c r="E92" s="67">
        <v>89</v>
      </c>
      <c r="F92" s="68">
        <v>86400</v>
      </c>
      <c r="G92" s="69">
        <f t="shared" si="4"/>
        <v>768960</v>
      </c>
      <c r="H92" s="34">
        <v>296640.00000000006</v>
      </c>
      <c r="I92" s="34">
        <f t="shared" si="0"/>
        <v>472319.99999999994</v>
      </c>
      <c r="J92" s="18"/>
      <c r="K92" s="36"/>
      <c r="O92" s="33">
        <f>aprile!AY92</f>
        <v>0</v>
      </c>
      <c r="P92" s="33">
        <f>maggio!AY92</f>
        <v>0</v>
      </c>
      <c r="Q92" s="33">
        <f>giugno!AY92</f>
        <v>237599.99999999991</v>
      </c>
      <c r="R92" s="33">
        <f>luglio!AY92</f>
        <v>461376.00000000006</v>
      </c>
      <c r="S92" s="33">
        <f>agosto!AY92</f>
        <v>487296.00000000041</v>
      </c>
      <c r="T92" s="95">
        <f>settembre!AY92</f>
        <v>207359.99999999994</v>
      </c>
      <c r="V92" s="391">
        <f t="shared" si="5"/>
        <v>1393632.0000000005</v>
      </c>
      <c r="W92" s="389">
        <f>V90+V91+V92</f>
        <v>2096928.0000000005</v>
      </c>
      <c r="X92" t="s">
        <v>452</v>
      </c>
    </row>
    <row r="93" spans="1:26" x14ac:dyDescent="0.25">
      <c r="A93" s="29"/>
      <c r="B93" s="37"/>
      <c r="C93" s="18"/>
      <c r="D93" s="31"/>
      <c r="E93" s="18"/>
      <c r="F93" s="18"/>
      <c r="G93" s="70">
        <f>SUM(G57:G92)+G13+G14+G16+G17+G24+G25</f>
        <v>40507776</v>
      </c>
      <c r="H93" s="34"/>
      <c r="I93" s="34"/>
      <c r="J93" s="18"/>
      <c r="K93" s="36"/>
      <c r="L93" s="71">
        <v>43252</v>
      </c>
      <c r="M93" s="71">
        <v>43262</v>
      </c>
      <c r="P93" s="33"/>
      <c r="Q93" s="33"/>
      <c r="R93" s="33"/>
      <c r="S93" s="33"/>
      <c r="T93" s="95"/>
      <c r="V93" s="386"/>
    </row>
    <row r="94" spans="1:26" x14ac:dyDescent="0.25">
      <c r="A94" s="29"/>
      <c r="B94" s="37"/>
      <c r="C94" s="72" t="s">
        <v>73</v>
      </c>
      <c r="D94" s="73"/>
      <c r="E94" s="74">
        <v>89</v>
      </c>
      <c r="F94" s="72">
        <v>86400</v>
      </c>
      <c r="G94" s="75">
        <f>D94*E94*F94</f>
        <v>0</v>
      </c>
      <c r="H94" s="34">
        <v>0</v>
      </c>
      <c r="I94" s="34">
        <f t="shared" si="0"/>
        <v>0</v>
      </c>
      <c r="J94" s="18"/>
      <c r="K94" s="36"/>
      <c r="L94" s="76">
        <v>0</v>
      </c>
      <c r="M94" s="76">
        <v>0</v>
      </c>
      <c r="O94" s="33">
        <f>aprile!AY94</f>
        <v>0</v>
      </c>
      <c r="P94" s="33">
        <f>maggio!AY94</f>
        <v>0</v>
      </c>
      <c r="Q94" s="33">
        <f>giugno!AY94</f>
        <v>0</v>
      </c>
      <c r="R94" s="33">
        <f>luglio!AY94</f>
        <v>0</v>
      </c>
      <c r="S94" s="33">
        <f>agosto!AY94</f>
        <v>0</v>
      </c>
      <c r="T94" s="95">
        <f>settembre!AY94</f>
        <v>0</v>
      </c>
      <c r="V94" s="386">
        <f t="shared" si="5"/>
        <v>0</v>
      </c>
    </row>
    <row r="95" spans="1:26" x14ac:dyDescent="0.25">
      <c r="A95" s="29"/>
      <c r="B95" s="37"/>
      <c r="C95" s="72" t="s">
        <v>74</v>
      </c>
      <c r="D95" s="73"/>
      <c r="E95" s="74">
        <v>89</v>
      </c>
      <c r="F95" s="72">
        <v>86400</v>
      </c>
      <c r="G95" s="75">
        <f t="shared" ref="G95:G148" si="6">D95*E95*F95</f>
        <v>0</v>
      </c>
      <c r="H95" s="34">
        <v>0</v>
      </c>
      <c r="I95" s="34">
        <f t="shared" ref="I95:I156" si="7">G95-H95</f>
        <v>0</v>
      </c>
      <c r="J95" s="18"/>
      <c r="K95" s="36"/>
      <c r="L95" s="76">
        <v>0</v>
      </c>
      <c r="M95" s="76">
        <v>0</v>
      </c>
      <c r="O95" s="33">
        <f>aprile!AY95</f>
        <v>0</v>
      </c>
      <c r="P95" s="33">
        <f>maggio!AY95</f>
        <v>0</v>
      </c>
      <c r="Q95" s="33">
        <f>giugno!AY95</f>
        <v>0</v>
      </c>
      <c r="R95" s="33">
        <f>luglio!AY95</f>
        <v>0</v>
      </c>
      <c r="S95" s="33">
        <f>agosto!AY95</f>
        <v>0</v>
      </c>
      <c r="T95" s="95">
        <f>settembre!AY95</f>
        <v>0</v>
      </c>
      <c r="V95" s="386">
        <f t="shared" si="5"/>
        <v>0</v>
      </c>
    </row>
    <row r="96" spans="1:26" x14ac:dyDescent="0.25">
      <c r="A96" s="29"/>
      <c r="B96" s="37"/>
      <c r="C96" s="72" t="s">
        <v>75</v>
      </c>
      <c r="D96" s="73"/>
      <c r="E96" s="74">
        <v>89</v>
      </c>
      <c r="F96" s="72">
        <v>86400</v>
      </c>
      <c r="G96" s="75">
        <f t="shared" si="6"/>
        <v>0</v>
      </c>
      <c r="H96" s="34">
        <v>553727.99999999988</v>
      </c>
      <c r="I96" s="34">
        <f t="shared" si="7"/>
        <v>-553727.99999999988</v>
      </c>
      <c r="J96" s="18"/>
      <c r="K96" s="36"/>
      <c r="L96" s="76">
        <v>0.18</v>
      </c>
      <c r="M96" s="76">
        <v>0.18</v>
      </c>
      <c r="O96" s="33">
        <f>aprile!AY96</f>
        <v>0</v>
      </c>
      <c r="P96" s="33">
        <f>maggio!AY96</f>
        <v>0</v>
      </c>
      <c r="Q96" s="33">
        <f>giugno!AY96</f>
        <v>207359.99999999994</v>
      </c>
      <c r="R96" s="33">
        <f>luglio!AY96</f>
        <v>356400.00000000017</v>
      </c>
      <c r="S96" s="33">
        <f>agosto!AY96</f>
        <v>308016.00000000029</v>
      </c>
      <c r="T96" s="95">
        <f>settembre!AY96</f>
        <v>158976</v>
      </c>
      <c r="V96" s="386">
        <f t="shared" si="5"/>
        <v>1030752.0000000005</v>
      </c>
      <c r="W96" s="12">
        <f>SUM(V96:V121)</f>
        <v>13534128.000000002</v>
      </c>
      <c r="X96" s="63">
        <f>W96+W125</f>
        <v>17900784</v>
      </c>
      <c r="Y96" t="s">
        <v>449</v>
      </c>
    </row>
    <row r="97" spans="1:26" x14ac:dyDescent="0.25">
      <c r="A97" s="29"/>
      <c r="B97" s="37"/>
      <c r="C97" s="72" t="s">
        <v>76</v>
      </c>
      <c r="D97" s="73"/>
      <c r="E97" s="74">
        <v>89</v>
      </c>
      <c r="F97" s="72">
        <v>86400</v>
      </c>
      <c r="G97" s="75">
        <f t="shared" si="6"/>
        <v>0</v>
      </c>
      <c r="H97" s="34">
        <v>444960</v>
      </c>
      <c r="I97" s="34">
        <f t="shared" si="7"/>
        <v>-444960</v>
      </c>
      <c r="J97" s="18"/>
      <c r="K97" s="36"/>
      <c r="L97" s="76">
        <v>0.15</v>
      </c>
      <c r="M97" s="76">
        <v>0.15</v>
      </c>
      <c r="O97" s="33">
        <f>aprile!AY97</f>
        <v>0</v>
      </c>
      <c r="P97" s="33">
        <f>maggio!AY97</f>
        <v>0</v>
      </c>
      <c r="Q97" s="33">
        <f>giugno!AY97</f>
        <v>276480.00000000006</v>
      </c>
      <c r="R97" s="33">
        <f>luglio!AY97</f>
        <v>454895.99999999965</v>
      </c>
      <c r="S97" s="33">
        <f>agosto!AY97</f>
        <v>267840.00000000012</v>
      </c>
      <c r="T97" s="95">
        <f>settembre!AY97</f>
        <v>138240.00000000003</v>
      </c>
      <c r="V97" s="386">
        <f t="shared" si="5"/>
        <v>1137456</v>
      </c>
    </row>
    <row r="98" spans="1:26" x14ac:dyDescent="0.25">
      <c r="A98" s="29"/>
      <c r="B98" s="37"/>
      <c r="C98" s="72" t="s">
        <v>77</v>
      </c>
      <c r="D98" s="73"/>
      <c r="E98" s="74">
        <v>89</v>
      </c>
      <c r="F98" s="72">
        <v>86400</v>
      </c>
      <c r="G98" s="75">
        <f t="shared" si="6"/>
        <v>0</v>
      </c>
      <c r="H98" s="34">
        <v>355968</v>
      </c>
      <c r="I98" s="34">
        <f t="shared" si="7"/>
        <v>-355968</v>
      </c>
      <c r="J98" s="18"/>
      <c r="K98" s="36"/>
      <c r="L98" s="76">
        <v>0.12</v>
      </c>
      <c r="M98" s="76">
        <v>0.12</v>
      </c>
      <c r="O98" s="33">
        <f>aprile!AY98</f>
        <v>0</v>
      </c>
      <c r="P98" s="33">
        <f>maggio!AY98</f>
        <v>0</v>
      </c>
      <c r="Q98" s="33">
        <f>giugno!AY98</f>
        <v>138240.00000000003</v>
      </c>
      <c r="R98" s="33">
        <f>luglio!AY98</f>
        <v>236304.00000000017</v>
      </c>
      <c r="S98" s="33">
        <f>agosto!AY98</f>
        <v>200880.00000000003</v>
      </c>
      <c r="T98" s="95">
        <f>settembre!AY98</f>
        <v>103679.99999999997</v>
      </c>
      <c r="V98" s="386">
        <f t="shared" si="5"/>
        <v>679104.00000000023</v>
      </c>
      <c r="X98" s="393">
        <f>X96/93/84600</f>
        <v>2.2751956074124915</v>
      </c>
      <c r="Y98" s="357" t="s">
        <v>450</v>
      </c>
      <c r="Z98" s="394"/>
    </row>
    <row r="99" spans="1:26" x14ac:dyDescent="0.25">
      <c r="A99" s="29"/>
      <c r="B99" s="37"/>
      <c r="C99" s="72" t="s">
        <v>78</v>
      </c>
      <c r="D99" s="73"/>
      <c r="E99" s="74">
        <v>89</v>
      </c>
      <c r="F99" s="72">
        <v>86400</v>
      </c>
      <c r="G99" s="75">
        <f t="shared" si="6"/>
        <v>0</v>
      </c>
      <c r="H99" s="34">
        <v>533951.99999999988</v>
      </c>
      <c r="I99" s="34">
        <f t="shared" si="7"/>
        <v>-533951.99999999988</v>
      </c>
      <c r="J99" s="18"/>
      <c r="K99" s="36"/>
      <c r="L99" s="76">
        <v>0.18</v>
      </c>
      <c r="M99" s="76">
        <v>0.18</v>
      </c>
      <c r="O99" s="33">
        <f>aprile!AY99</f>
        <v>0</v>
      </c>
      <c r="P99" s="33">
        <f>maggio!AY99</f>
        <v>0</v>
      </c>
      <c r="Q99" s="33">
        <f>giugno!AY99</f>
        <v>276480.00000000006</v>
      </c>
      <c r="R99" s="33">
        <f>luglio!AY99</f>
        <v>490320.00000000006</v>
      </c>
      <c r="S99" s="33">
        <f>agosto!AY99</f>
        <v>441936</v>
      </c>
      <c r="T99" s="95">
        <f>settembre!AY99</f>
        <v>228096</v>
      </c>
      <c r="V99" s="386">
        <f t="shared" si="5"/>
        <v>1436832</v>
      </c>
    </row>
    <row r="100" spans="1:26" x14ac:dyDescent="0.25">
      <c r="A100" s="29"/>
      <c r="B100" s="37"/>
      <c r="C100" s="72" t="s">
        <v>79</v>
      </c>
      <c r="D100" s="73"/>
      <c r="E100" s="74">
        <v>89</v>
      </c>
      <c r="F100" s="72">
        <v>86400</v>
      </c>
      <c r="G100" s="75">
        <f t="shared" si="6"/>
        <v>0</v>
      </c>
      <c r="H100" s="34">
        <v>296639.99999999994</v>
      </c>
      <c r="I100" s="34">
        <f t="shared" si="7"/>
        <v>-296639.99999999994</v>
      </c>
      <c r="J100" s="18"/>
      <c r="K100" s="36"/>
      <c r="L100" s="76">
        <v>0.1</v>
      </c>
      <c r="M100" s="76">
        <v>0.1</v>
      </c>
      <c r="O100" s="33">
        <f>aprile!AY100</f>
        <v>0</v>
      </c>
      <c r="P100" s="33">
        <f>maggio!AY100</f>
        <v>0</v>
      </c>
      <c r="Q100" s="33">
        <f>giugno!AY100</f>
        <v>207359.99999999994</v>
      </c>
      <c r="R100" s="33">
        <f>luglio!AY100</f>
        <v>323568.00000000012</v>
      </c>
      <c r="S100" s="33">
        <f>agosto!AY100</f>
        <v>174095.99999999988</v>
      </c>
      <c r="T100" s="95">
        <f>settembre!AY100</f>
        <v>89855.999999999971</v>
      </c>
      <c r="V100" s="386">
        <f t="shared" si="5"/>
        <v>794879.99999999988</v>
      </c>
    </row>
    <row r="101" spans="1:26" x14ac:dyDescent="0.25">
      <c r="A101" s="29"/>
      <c r="B101" s="37"/>
      <c r="C101" s="72" t="s">
        <v>80</v>
      </c>
      <c r="D101" s="73"/>
      <c r="E101" s="74">
        <v>89</v>
      </c>
      <c r="F101" s="72">
        <v>86400</v>
      </c>
      <c r="G101" s="75">
        <f t="shared" si="6"/>
        <v>0</v>
      </c>
      <c r="H101" s="34">
        <v>444960</v>
      </c>
      <c r="I101" s="34">
        <f t="shared" si="7"/>
        <v>-444960</v>
      </c>
      <c r="J101" s="18"/>
      <c r="K101" s="36"/>
      <c r="L101" s="76">
        <v>0.15</v>
      </c>
      <c r="M101" s="76">
        <v>0.15</v>
      </c>
      <c r="O101" s="33">
        <f>aprile!AY101</f>
        <v>0</v>
      </c>
      <c r="P101" s="33">
        <f>maggio!AY101</f>
        <v>0</v>
      </c>
      <c r="Q101" s="33">
        <f>giugno!AY101</f>
        <v>276480.00000000006</v>
      </c>
      <c r="R101" s="33">
        <f>luglio!AY101</f>
        <v>499824</v>
      </c>
      <c r="S101" s="33">
        <f>agosto!AY101</f>
        <v>401760.00000000006</v>
      </c>
      <c r="T101" s="95">
        <f>settembre!AY101</f>
        <v>207359.99999999994</v>
      </c>
      <c r="V101" s="386">
        <f t="shared" si="5"/>
        <v>1385424</v>
      </c>
      <c r="X101" s="396">
        <f>X91+X98</f>
        <v>7.0978174330816746</v>
      </c>
    </row>
    <row r="102" spans="1:26" x14ac:dyDescent="0.25">
      <c r="A102" s="29"/>
      <c r="B102" s="37"/>
      <c r="C102" s="77" t="s">
        <v>81</v>
      </c>
      <c r="D102" s="78"/>
      <c r="E102" s="79">
        <v>89</v>
      </c>
      <c r="F102" s="77">
        <v>86400</v>
      </c>
      <c r="G102" s="80">
        <f t="shared" si="6"/>
        <v>0</v>
      </c>
      <c r="H102" s="34">
        <v>88992</v>
      </c>
      <c r="I102" s="34">
        <f t="shared" si="7"/>
        <v>-88992</v>
      </c>
      <c r="J102" s="18"/>
      <c r="K102" s="36"/>
      <c r="L102" s="76">
        <v>0.03</v>
      </c>
      <c r="M102" s="76">
        <v>0.03</v>
      </c>
      <c r="O102" s="33">
        <f>aprile!AY102</f>
        <v>0</v>
      </c>
      <c r="P102" s="33">
        <f>maggio!AY102</f>
        <v>0</v>
      </c>
      <c r="Q102" s="33">
        <f>giugno!AY102</f>
        <v>32832.000000000007</v>
      </c>
      <c r="R102" s="33">
        <f>luglio!AY102</f>
        <v>46656.000000000015</v>
      </c>
      <c r="S102" s="33">
        <f>agosto!AY102</f>
        <v>40176.000000000029</v>
      </c>
      <c r="T102" s="95">
        <f>settembre!AY102</f>
        <v>20736.000000000007</v>
      </c>
      <c r="V102" s="386">
        <f t="shared" si="5"/>
        <v>140400.00000000006</v>
      </c>
    </row>
    <row r="103" spans="1:26" x14ac:dyDescent="0.25">
      <c r="A103" s="29"/>
      <c r="B103" s="37"/>
      <c r="C103" s="77" t="s">
        <v>82</v>
      </c>
      <c r="D103" s="78"/>
      <c r="E103" s="79">
        <v>89</v>
      </c>
      <c r="F103" s="77">
        <v>86400</v>
      </c>
      <c r="G103" s="80">
        <f t="shared" si="6"/>
        <v>0</v>
      </c>
      <c r="H103" s="34">
        <v>148319.99999999997</v>
      </c>
      <c r="I103" s="34">
        <f t="shared" si="7"/>
        <v>-148319.99999999997</v>
      </c>
      <c r="J103" s="18"/>
      <c r="K103" s="36"/>
      <c r="L103" s="76">
        <v>0.05</v>
      </c>
      <c r="M103" s="76">
        <v>0.05</v>
      </c>
      <c r="O103" s="33">
        <f>aprile!AY103</f>
        <v>0</v>
      </c>
      <c r="P103" s="33">
        <f>maggio!AY103</f>
        <v>0</v>
      </c>
      <c r="Q103" s="33">
        <f>giugno!AY103</f>
        <v>50112.000000000007</v>
      </c>
      <c r="R103" s="33">
        <f>luglio!AY103</f>
        <v>52704.000000000029</v>
      </c>
      <c r="S103" s="33">
        <f>agosto!AY103</f>
        <v>26784.000000000011</v>
      </c>
      <c r="T103" s="95">
        <f>settembre!AY103</f>
        <v>13824</v>
      </c>
      <c r="V103" s="386">
        <f t="shared" si="5"/>
        <v>143424.00000000006</v>
      </c>
    </row>
    <row r="104" spans="1:26" x14ac:dyDescent="0.25">
      <c r="A104" s="29"/>
      <c r="B104" s="37"/>
      <c r="C104" s="77" t="s">
        <v>83</v>
      </c>
      <c r="D104" s="78"/>
      <c r="E104" s="79">
        <v>89</v>
      </c>
      <c r="F104" s="77">
        <v>86400</v>
      </c>
      <c r="G104" s="80">
        <f t="shared" si="6"/>
        <v>0</v>
      </c>
      <c r="H104" s="34">
        <v>0</v>
      </c>
      <c r="I104" s="34">
        <f t="shared" si="7"/>
        <v>0</v>
      </c>
      <c r="J104" s="18"/>
      <c r="K104" s="36"/>
      <c r="L104" s="76">
        <v>0</v>
      </c>
      <c r="M104" s="76">
        <v>0</v>
      </c>
      <c r="O104" s="33">
        <f>aprile!AY104</f>
        <v>0</v>
      </c>
      <c r="P104" s="33">
        <f>maggio!AY104</f>
        <v>0</v>
      </c>
      <c r="Q104" s="33">
        <f>giugno!AY104</f>
        <v>41472.000000000015</v>
      </c>
      <c r="R104" s="33">
        <f>luglio!AY104</f>
        <v>66528.000000000044</v>
      </c>
      <c r="S104" s="33">
        <f>agosto!AY104</f>
        <v>53568.000000000022</v>
      </c>
      <c r="T104" s="95">
        <f>settembre!AY104</f>
        <v>27648</v>
      </c>
      <c r="V104" s="386">
        <f t="shared" si="5"/>
        <v>189216.00000000009</v>
      </c>
    </row>
    <row r="105" spans="1:26" x14ac:dyDescent="0.25">
      <c r="A105" s="29"/>
      <c r="B105" s="37"/>
      <c r="C105" s="77" t="s">
        <v>84</v>
      </c>
      <c r="D105" s="78"/>
      <c r="E105" s="79">
        <v>89</v>
      </c>
      <c r="F105" s="77">
        <v>86400</v>
      </c>
      <c r="G105" s="80">
        <f t="shared" si="6"/>
        <v>0</v>
      </c>
      <c r="H105" s="34">
        <v>484512</v>
      </c>
      <c r="I105" s="34">
        <f t="shared" si="7"/>
        <v>-484512</v>
      </c>
      <c r="J105" s="18"/>
      <c r="K105" s="36"/>
      <c r="L105" s="76">
        <v>0.17</v>
      </c>
      <c r="M105" s="76">
        <v>0.17</v>
      </c>
      <c r="O105" s="33">
        <f>aprile!AY105</f>
        <v>0</v>
      </c>
      <c r="P105" s="33">
        <f>maggio!AY105</f>
        <v>0</v>
      </c>
      <c r="Q105" s="33">
        <f>giugno!AY105</f>
        <v>179711.99999999994</v>
      </c>
      <c r="R105" s="33">
        <f>luglio!AY105</f>
        <v>320111.99999999994</v>
      </c>
      <c r="S105" s="33">
        <f>agosto!AY105</f>
        <v>241055.99999999997</v>
      </c>
      <c r="T105" s="95">
        <f>settembre!AY105</f>
        <v>124416.00000000001</v>
      </c>
      <c r="V105" s="386">
        <f t="shared" si="5"/>
        <v>865295.99999999988</v>
      </c>
    </row>
    <row r="106" spans="1:26" x14ac:dyDescent="0.25">
      <c r="A106" s="29"/>
      <c r="B106" s="37"/>
      <c r="C106" s="77" t="s">
        <v>85</v>
      </c>
      <c r="D106" s="78"/>
      <c r="E106" s="79">
        <v>89</v>
      </c>
      <c r="F106" s="77">
        <v>86400</v>
      </c>
      <c r="G106" s="80">
        <f t="shared" si="6"/>
        <v>0</v>
      </c>
      <c r="H106" s="34">
        <v>118656</v>
      </c>
      <c r="I106" s="34">
        <f t="shared" si="7"/>
        <v>-118656</v>
      </c>
      <c r="J106" s="18"/>
      <c r="K106" s="36"/>
      <c r="L106" s="76">
        <v>0.04</v>
      </c>
      <c r="M106" s="76">
        <v>0.04</v>
      </c>
      <c r="O106" s="33">
        <f>aprile!AY106</f>
        <v>0</v>
      </c>
      <c r="P106" s="33">
        <f>maggio!AY106</f>
        <v>0</v>
      </c>
      <c r="Q106" s="33">
        <f>giugno!AY106</f>
        <v>58752.000000000007</v>
      </c>
      <c r="R106" s="33">
        <f>luglio!AY106</f>
        <v>51840.000000000029</v>
      </c>
      <c r="S106" s="33">
        <f>agosto!AY106</f>
        <v>13392.000000000005</v>
      </c>
      <c r="T106" s="95">
        <f>settembre!AY106</f>
        <v>6912</v>
      </c>
      <c r="V106" s="386">
        <f t="shared" si="5"/>
        <v>130896.00000000003</v>
      </c>
    </row>
    <row r="107" spans="1:26" x14ac:dyDescent="0.25">
      <c r="A107" s="29"/>
      <c r="B107" s="37"/>
      <c r="C107" s="77" t="s">
        <v>86</v>
      </c>
      <c r="D107" s="78"/>
      <c r="E107" s="79">
        <v>89</v>
      </c>
      <c r="F107" s="77">
        <v>86400</v>
      </c>
      <c r="G107" s="80">
        <f t="shared" si="6"/>
        <v>0</v>
      </c>
      <c r="H107" s="34">
        <v>118656</v>
      </c>
      <c r="I107" s="34">
        <f t="shared" si="7"/>
        <v>-118656</v>
      </c>
      <c r="J107" s="18"/>
      <c r="K107" s="36"/>
      <c r="L107" s="76">
        <v>0.04</v>
      </c>
      <c r="M107" s="76">
        <v>0.04</v>
      </c>
      <c r="O107" s="33">
        <f>aprile!AY107</f>
        <v>0</v>
      </c>
      <c r="P107" s="33">
        <f>maggio!AY107</f>
        <v>0</v>
      </c>
      <c r="Q107" s="33">
        <f>giugno!AY107</f>
        <v>55296</v>
      </c>
      <c r="R107" s="33">
        <f>luglio!AY107</f>
        <v>79488.000000000029</v>
      </c>
      <c r="S107" s="33">
        <f>agosto!AY107</f>
        <v>53568.000000000022</v>
      </c>
      <c r="T107" s="95">
        <f>settembre!AY107</f>
        <v>27648</v>
      </c>
      <c r="V107" s="386">
        <f t="shared" si="5"/>
        <v>216000.00000000006</v>
      </c>
    </row>
    <row r="108" spans="1:26" x14ac:dyDescent="0.25">
      <c r="A108" s="29"/>
      <c r="B108" s="37"/>
      <c r="C108" s="77" t="s">
        <v>87</v>
      </c>
      <c r="D108" s="78"/>
      <c r="E108" s="79">
        <v>89</v>
      </c>
      <c r="F108" s="77">
        <v>86400</v>
      </c>
      <c r="G108" s="80">
        <f t="shared" si="6"/>
        <v>0</v>
      </c>
      <c r="H108" s="34">
        <v>59328</v>
      </c>
      <c r="I108" s="34">
        <f t="shared" si="7"/>
        <v>-59328</v>
      </c>
      <c r="J108" s="18"/>
      <c r="K108" s="36"/>
      <c r="L108" s="76">
        <v>0.02</v>
      </c>
      <c r="M108" s="76">
        <v>0.02</v>
      </c>
      <c r="O108" s="33">
        <f>aprile!AY108</f>
        <v>0</v>
      </c>
      <c r="P108" s="33">
        <f>maggio!AY108</f>
        <v>0</v>
      </c>
      <c r="Q108" s="33">
        <f>giugno!AY108</f>
        <v>41472.000000000015</v>
      </c>
      <c r="R108" s="33">
        <f>luglio!AY108</f>
        <v>65664.000000000044</v>
      </c>
      <c r="S108" s="33">
        <f>agosto!AY108</f>
        <v>40176.000000000029</v>
      </c>
      <c r="T108" s="95">
        <f>settembre!AY108</f>
        <v>20736.000000000007</v>
      </c>
      <c r="V108" s="386">
        <f t="shared" si="5"/>
        <v>168048.00000000009</v>
      </c>
    </row>
    <row r="109" spans="1:26" x14ac:dyDescent="0.25">
      <c r="A109" s="29"/>
      <c r="B109" s="37"/>
      <c r="C109" s="77" t="s">
        <v>88</v>
      </c>
      <c r="D109" s="78"/>
      <c r="E109" s="79">
        <v>89</v>
      </c>
      <c r="F109" s="77">
        <v>86400</v>
      </c>
      <c r="G109" s="80">
        <f t="shared" si="6"/>
        <v>0</v>
      </c>
      <c r="H109" s="34">
        <v>88992</v>
      </c>
      <c r="I109" s="34">
        <f t="shared" si="7"/>
        <v>-88992</v>
      </c>
      <c r="J109" s="18"/>
      <c r="K109" s="36"/>
      <c r="L109" s="76">
        <v>0.03</v>
      </c>
      <c r="M109" s="76">
        <v>0.03</v>
      </c>
      <c r="O109" s="33">
        <f>aprile!AY109</f>
        <v>0</v>
      </c>
      <c r="P109" s="33">
        <f>maggio!AY109</f>
        <v>0</v>
      </c>
      <c r="Q109" s="33">
        <f>giugno!AY109</f>
        <v>55296</v>
      </c>
      <c r="R109" s="33">
        <f>luglio!AY109</f>
        <v>105408.00000000003</v>
      </c>
      <c r="S109" s="33">
        <f>agosto!AY109</f>
        <v>80352.000000000058</v>
      </c>
      <c r="T109" s="95">
        <f>settembre!AY109</f>
        <v>41472.000000000015</v>
      </c>
      <c r="V109" s="386">
        <f t="shared" si="5"/>
        <v>282528.00000000012</v>
      </c>
    </row>
    <row r="110" spans="1:26" x14ac:dyDescent="0.25">
      <c r="A110" s="29"/>
      <c r="B110" s="37"/>
      <c r="C110" s="77" t="s">
        <v>89</v>
      </c>
      <c r="D110" s="78"/>
      <c r="E110" s="79">
        <v>89</v>
      </c>
      <c r="F110" s="77">
        <v>86400</v>
      </c>
      <c r="G110" s="80">
        <f t="shared" si="6"/>
        <v>0</v>
      </c>
      <c r="H110" s="34">
        <v>88992</v>
      </c>
      <c r="I110" s="34">
        <f t="shared" si="7"/>
        <v>-88992</v>
      </c>
      <c r="J110" s="18"/>
      <c r="K110" s="36"/>
      <c r="L110" s="76">
        <v>0.03</v>
      </c>
      <c r="M110" s="76">
        <v>0.03</v>
      </c>
      <c r="O110" s="33">
        <f>aprile!AY110</f>
        <v>0</v>
      </c>
      <c r="P110" s="33">
        <f>maggio!AY110</f>
        <v>0</v>
      </c>
      <c r="Q110" s="33">
        <f>giugno!AY110</f>
        <v>55296</v>
      </c>
      <c r="R110" s="33">
        <f>luglio!AY110</f>
        <v>107136.00000000004</v>
      </c>
      <c r="S110" s="33">
        <f>agosto!AY110</f>
        <v>107136.00000000004</v>
      </c>
      <c r="T110" s="95">
        <f>settembre!AY110</f>
        <v>55296</v>
      </c>
      <c r="V110" s="386">
        <f t="shared" si="5"/>
        <v>324864.00000000012</v>
      </c>
    </row>
    <row r="111" spans="1:26" x14ac:dyDescent="0.25">
      <c r="A111" s="29"/>
      <c r="B111" s="37"/>
      <c r="C111" s="77" t="s">
        <v>90</v>
      </c>
      <c r="D111" s="78"/>
      <c r="E111" s="79">
        <v>89</v>
      </c>
      <c r="F111" s="77">
        <v>86400</v>
      </c>
      <c r="G111" s="80">
        <f t="shared" si="6"/>
        <v>0</v>
      </c>
      <c r="H111" s="34">
        <v>0</v>
      </c>
      <c r="I111" s="34">
        <f t="shared" si="7"/>
        <v>0</v>
      </c>
      <c r="J111" s="18"/>
      <c r="K111" s="36"/>
      <c r="L111" s="76">
        <v>0</v>
      </c>
      <c r="M111" s="76">
        <v>0</v>
      </c>
      <c r="O111" s="33">
        <f>aprile!AY111</f>
        <v>0</v>
      </c>
      <c r="P111" s="33">
        <f>maggio!AY111</f>
        <v>0</v>
      </c>
      <c r="Q111" s="33">
        <f>giugno!AY111</f>
        <v>41472.000000000015</v>
      </c>
      <c r="R111" s="33">
        <f>luglio!AY111</f>
        <v>80352.000000000058</v>
      </c>
      <c r="S111" s="33">
        <f>agosto!AY111</f>
        <v>80352.000000000058</v>
      </c>
      <c r="T111" s="95">
        <f>settembre!AY111</f>
        <v>41472.000000000015</v>
      </c>
      <c r="V111" s="386">
        <f t="shared" si="5"/>
        <v>243648.00000000012</v>
      </c>
    </row>
    <row r="112" spans="1:26" x14ac:dyDescent="0.25">
      <c r="A112" s="29"/>
      <c r="B112" s="37"/>
      <c r="C112" s="77" t="s">
        <v>91</v>
      </c>
      <c r="D112" s="78"/>
      <c r="E112" s="79">
        <v>89</v>
      </c>
      <c r="F112" s="77">
        <v>86400</v>
      </c>
      <c r="G112" s="80">
        <f t="shared" si="6"/>
        <v>0</v>
      </c>
      <c r="H112" s="34">
        <v>59328</v>
      </c>
      <c r="I112" s="34">
        <f t="shared" si="7"/>
        <v>-59328</v>
      </c>
      <c r="J112" s="18"/>
      <c r="K112" s="36"/>
      <c r="L112" s="76">
        <v>0.02</v>
      </c>
      <c r="M112" s="76">
        <v>0.02</v>
      </c>
      <c r="O112" s="33">
        <f>aprile!AY112</f>
        <v>0</v>
      </c>
      <c r="P112" s="33">
        <f>maggio!AY112</f>
        <v>0</v>
      </c>
      <c r="Q112" s="33">
        <f>giugno!AY112</f>
        <v>41472.000000000015</v>
      </c>
      <c r="R112" s="33">
        <f>luglio!AY112</f>
        <v>80352.000000000058</v>
      </c>
      <c r="S112" s="33">
        <f>agosto!AY112</f>
        <v>80352.000000000058</v>
      </c>
      <c r="T112" s="95">
        <f>settembre!AY112</f>
        <v>41472.000000000015</v>
      </c>
      <c r="V112" s="386">
        <f t="shared" si="5"/>
        <v>243648.00000000012</v>
      </c>
    </row>
    <row r="113" spans="1:24" x14ac:dyDescent="0.25">
      <c r="A113" s="29"/>
      <c r="B113" s="37"/>
      <c r="C113" s="77" t="s">
        <v>92</v>
      </c>
      <c r="D113" s="78"/>
      <c r="E113" s="79">
        <v>89</v>
      </c>
      <c r="F113" s="77">
        <v>86400</v>
      </c>
      <c r="G113" s="80">
        <f t="shared" si="6"/>
        <v>0</v>
      </c>
      <c r="H113" s="34">
        <v>355968</v>
      </c>
      <c r="I113" s="34">
        <f t="shared" si="7"/>
        <v>-355968</v>
      </c>
      <c r="J113" s="18"/>
      <c r="K113" s="36"/>
      <c r="L113" s="76">
        <v>0.12</v>
      </c>
      <c r="M113" s="76">
        <v>0.12</v>
      </c>
      <c r="O113" s="33">
        <f>aprile!AY113</f>
        <v>0</v>
      </c>
      <c r="P113" s="33">
        <f>maggio!AY113</f>
        <v>0</v>
      </c>
      <c r="Q113" s="33">
        <f>giugno!AY113</f>
        <v>138240.00000000003</v>
      </c>
      <c r="R113" s="33">
        <f>luglio!AY113</f>
        <v>236736.00000000009</v>
      </c>
      <c r="S113" s="33">
        <f>agosto!AY113</f>
        <v>160704.00000000012</v>
      </c>
      <c r="T113" s="95">
        <f>settembre!AY113</f>
        <v>82944.000000000029</v>
      </c>
      <c r="V113" s="386">
        <f t="shared" si="5"/>
        <v>618624.00000000023</v>
      </c>
    </row>
    <row r="114" spans="1:24" x14ac:dyDescent="0.25">
      <c r="A114" s="29"/>
      <c r="B114" s="37"/>
      <c r="C114" s="77" t="s">
        <v>93</v>
      </c>
      <c r="D114" s="78"/>
      <c r="E114" s="79">
        <v>89</v>
      </c>
      <c r="F114" s="77">
        <v>86400</v>
      </c>
      <c r="G114" s="80">
        <f t="shared" si="6"/>
        <v>0</v>
      </c>
      <c r="H114" s="34">
        <v>14832</v>
      </c>
      <c r="I114" s="34">
        <f t="shared" si="7"/>
        <v>-14832</v>
      </c>
      <c r="J114" s="18"/>
      <c r="K114" s="36"/>
      <c r="L114" s="76">
        <v>5.0000000000000001E-3</v>
      </c>
      <c r="M114" s="76">
        <v>5.0000000000000001E-3</v>
      </c>
      <c r="O114" s="33">
        <f>aprile!AY114</f>
        <v>0</v>
      </c>
      <c r="P114" s="33">
        <f>maggio!AY114</f>
        <v>0</v>
      </c>
      <c r="Q114" s="33">
        <f>giugno!AY114</f>
        <v>27648</v>
      </c>
      <c r="R114" s="33">
        <f>luglio!AY114</f>
        <v>39744.000000000015</v>
      </c>
      <c r="S114" s="33">
        <f>agosto!AY114</f>
        <v>26784.000000000011</v>
      </c>
      <c r="T114" s="95">
        <f>settembre!AY114</f>
        <v>13824</v>
      </c>
      <c r="V114" s="386">
        <f t="shared" si="5"/>
        <v>108000.00000000003</v>
      </c>
    </row>
    <row r="115" spans="1:24" x14ac:dyDescent="0.25">
      <c r="A115" s="29"/>
      <c r="B115" s="37"/>
      <c r="C115" s="77" t="s">
        <v>94</v>
      </c>
      <c r="D115" s="78"/>
      <c r="E115" s="79">
        <v>89</v>
      </c>
      <c r="F115" s="77">
        <v>86400</v>
      </c>
      <c r="G115" s="80">
        <f t="shared" si="6"/>
        <v>0</v>
      </c>
      <c r="H115" s="34">
        <v>44496</v>
      </c>
      <c r="I115" s="34">
        <f t="shared" si="7"/>
        <v>-44496</v>
      </c>
      <c r="J115" s="18"/>
      <c r="K115" s="36"/>
      <c r="L115" s="76">
        <v>1.4999999999999999E-2</v>
      </c>
      <c r="M115" s="76">
        <v>1.4999999999999999E-2</v>
      </c>
      <c r="O115" s="33">
        <f>aprile!AY115</f>
        <v>0</v>
      </c>
      <c r="P115" s="33">
        <f>maggio!AY115</f>
        <v>0</v>
      </c>
      <c r="Q115" s="33">
        <f>giugno!AY115</f>
        <v>27648</v>
      </c>
      <c r="R115" s="33">
        <f>luglio!AY115</f>
        <v>67392.000000000029</v>
      </c>
      <c r="S115" s="33">
        <f>agosto!AY115</f>
        <v>80352.000000000058</v>
      </c>
      <c r="T115" s="95">
        <f>settembre!AY115</f>
        <v>41472.000000000015</v>
      </c>
      <c r="V115" s="386">
        <f t="shared" si="5"/>
        <v>216864.00000000012</v>
      </c>
    </row>
    <row r="116" spans="1:24" x14ac:dyDescent="0.25">
      <c r="A116" s="29"/>
      <c r="B116" s="37"/>
      <c r="C116" s="77" t="s">
        <v>95</v>
      </c>
      <c r="D116" s="78"/>
      <c r="E116" s="79">
        <v>89</v>
      </c>
      <c r="F116" s="77">
        <v>86400</v>
      </c>
      <c r="G116" s="80">
        <f t="shared" si="6"/>
        <v>0</v>
      </c>
      <c r="H116" s="34">
        <v>59328</v>
      </c>
      <c r="I116" s="34">
        <f t="shared" si="7"/>
        <v>-59328</v>
      </c>
      <c r="J116" s="18"/>
      <c r="K116" s="36"/>
      <c r="L116" s="76">
        <v>0.02</v>
      </c>
      <c r="M116" s="76">
        <v>0.02</v>
      </c>
      <c r="O116" s="33">
        <f>aprile!AY116</f>
        <v>0</v>
      </c>
      <c r="P116" s="33">
        <f>maggio!AY116</f>
        <v>0</v>
      </c>
      <c r="Q116" s="33">
        <f>giugno!AY116</f>
        <v>41472.000000000015</v>
      </c>
      <c r="R116" s="33">
        <f>luglio!AY116</f>
        <v>66528.000000000044</v>
      </c>
      <c r="S116" s="33">
        <f>agosto!AY116</f>
        <v>53568.000000000022</v>
      </c>
      <c r="T116" s="95">
        <f>settembre!AY116</f>
        <v>27648</v>
      </c>
      <c r="V116" s="386">
        <f t="shared" si="5"/>
        <v>189216.00000000009</v>
      </c>
    </row>
    <row r="117" spans="1:24" x14ac:dyDescent="0.25">
      <c r="A117" s="29"/>
      <c r="B117" s="37"/>
      <c r="C117" s="77" t="s">
        <v>96</v>
      </c>
      <c r="D117" s="78"/>
      <c r="E117" s="79">
        <v>89</v>
      </c>
      <c r="F117" s="77">
        <v>86400</v>
      </c>
      <c r="G117" s="80">
        <f t="shared" si="6"/>
        <v>0</v>
      </c>
      <c r="H117" s="34">
        <v>44496</v>
      </c>
      <c r="I117" s="34">
        <f t="shared" si="7"/>
        <v>-44496</v>
      </c>
      <c r="J117" s="18"/>
      <c r="K117" s="36"/>
      <c r="L117" s="76">
        <v>1.4999999999999999E-2</v>
      </c>
      <c r="M117" s="76">
        <v>1.4999999999999999E-2</v>
      </c>
      <c r="O117" s="33">
        <f>aprile!AY117</f>
        <v>0</v>
      </c>
      <c r="P117" s="33">
        <f>maggio!AY117</f>
        <v>0</v>
      </c>
      <c r="Q117" s="33">
        <f>giugno!AY117</f>
        <v>27648</v>
      </c>
      <c r="R117" s="33">
        <f>luglio!AY117</f>
        <v>55296.000000000022</v>
      </c>
      <c r="S117" s="33">
        <f>agosto!AY117</f>
        <v>59616.000000000036</v>
      </c>
      <c r="T117" s="95">
        <f>settembre!AY117</f>
        <v>13824</v>
      </c>
      <c r="V117" s="386">
        <f t="shared" si="5"/>
        <v>156384.00000000006</v>
      </c>
    </row>
    <row r="118" spans="1:24" x14ac:dyDescent="0.25">
      <c r="A118" s="29"/>
      <c r="B118" s="37"/>
      <c r="C118" s="77" t="s">
        <v>97</v>
      </c>
      <c r="D118" s="78"/>
      <c r="E118" s="79">
        <v>89</v>
      </c>
      <c r="F118" s="77">
        <v>86400</v>
      </c>
      <c r="G118" s="80">
        <f t="shared" si="6"/>
        <v>0</v>
      </c>
      <c r="H118" s="34">
        <v>444960</v>
      </c>
      <c r="I118" s="34">
        <f t="shared" si="7"/>
        <v>-444960</v>
      </c>
      <c r="J118" s="18"/>
      <c r="K118" s="36"/>
      <c r="L118" s="76">
        <v>0.15</v>
      </c>
      <c r="M118" s="76">
        <v>0.15</v>
      </c>
      <c r="O118" s="33">
        <f>aprile!AY118</f>
        <v>0</v>
      </c>
      <c r="P118" s="33">
        <f>maggio!AY118</f>
        <v>0</v>
      </c>
      <c r="Q118" s="33">
        <f>giugno!AY118</f>
        <v>193536.00000000009</v>
      </c>
      <c r="R118" s="33">
        <f>luglio!AY118</f>
        <v>347760.00000000023</v>
      </c>
      <c r="S118" s="33">
        <f>agosto!AY118</f>
        <v>323136</v>
      </c>
      <c r="T118" s="95">
        <f>settembre!AY118</f>
        <v>124416.00000000001</v>
      </c>
      <c r="V118" s="386">
        <f t="shared" si="5"/>
        <v>988848.00000000035</v>
      </c>
    </row>
    <row r="119" spans="1:24" x14ac:dyDescent="0.25">
      <c r="A119" s="29"/>
      <c r="B119" s="37"/>
      <c r="C119" s="77" t="s">
        <v>98</v>
      </c>
      <c r="D119" s="78"/>
      <c r="E119" s="79">
        <v>89</v>
      </c>
      <c r="F119" s="77">
        <v>86400</v>
      </c>
      <c r="G119" s="80">
        <f t="shared" si="6"/>
        <v>0</v>
      </c>
      <c r="H119" s="34">
        <v>59328</v>
      </c>
      <c r="I119" s="34">
        <f t="shared" si="7"/>
        <v>-59328</v>
      </c>
      <c r="J119" s="18"/>
      <c r="K119" s="36"/>
      <c r="L119" s="76">
        <v>0.02</v>
      </c>
      <c r="M119" s="76">
        <v>0.02</v>
      </c>
      <c r="O119" s="33">
        <f>aprile!AY119</f>
        <v>0</v>
      </c>
      <c r="P119" s="33">
        <f>maggio!AY119</f>
        <v>0</v>
      </c>
      <c r="Q119" s="33">
        <f>giugno!AY119</f>
        <v>27648</v>
      </c>
      <c r="R119" s="33">
        <f>luglio!AY119</f>
        <v>45792.000000000015</v>
      </c>
      <c r="S119" s="33">
        <f>agosto!AY119</f>
        <v>26784.000000000011</v>
      </c>
      <c r="T119" s="95">
        <f>settembre!AY119</f>
        <v>13824</v>
      </c>
      <c r="V119" s="386">
        <f t="shared" si="5"/>
        <v>114048.00000000003</v>
      </c>
    </row>
    <row r="120" spans="1:24" x14ac:dyDescent="0.25">
      <c r="A120" s="29"/>
      <c r="B120" s="37"/>
      <c r="C120" s="77" t="s">
        <v>99</v>
      </c>
      <c r="D120" s="78"/>
      <c r="E120" s="79">
        <v>89</v>
      </c>
      <c r="F120" s="77">
        <v>86400</v>
      </c>
      <c r="G120" s="80">
        <f t="shared" si="6"/>
        <v>0</v>
      </c>
      <c r="H120" s="34">
        <v>593279.99999999988</v>
      </c>
      <c r="I120" s="34">
        <f t="shared" si="7"/>
        <v>-593279.99999999988</v>
      </c>
      <c r="J120" s="18"/>
      <c r="K120" s="36"/>
      <c r="L120" s="76">
        <v>0.2</v>
      </c>
      <c r="M120" s="76">
        <v>0.2</v>
      </c>
      <c r="O120" s="33">
        <f>aprile!AY120</f>
        <v>0</v>
      </c>
      <c r="P120" s="33">
        <f>maggio!AY120</f>
        <v>0</v>
      </c>
      <c r="Q120" s="33">
        <f>giugno!AY120</f>
        <v>345600</v>
      </c>
      <c r="R120" s="33">
        <f>luglio!AY120</f>
        <v>585792.00000000035</v>
      </c>
      <c r="S120" s="33">
        <f>agosto!AY120</f>
        <v>401760.00000000006</v>
      </c>
      <c r="T120" s="95">
        <f>settembre!AY120</f>
        <v>207359.99999999994</v>
      </c>
      <c r="V120" s="386">
        <f t="shared" si="5"/>
        <v>1540512.0000000005</v>
      </c>
    </row>
    <row r="121" spans="1:24" x14ac:dyDescent="0.25">
      <c r="A121" s="29"/>
      <c r="B121" s="37"/>
      <c r="C121" s="77" t="s">
        <v>100</v>
      </c>
      <c r="D121" s="78"/>
      <c r="E121" s="79">
        <v>89</v>
      </c>
      <c r="F121" s="77">
        <v>86400</v>
      </c>
      <c r="G121" s="80">
        <f t="shared" si="6"/>
        <v>0</v>
      </c>
      <c r="H121" s="34">
        <v>44496</v>
      </c>
      <c r="I121" s="34">
        <f t="shared" si="7"/>
        <v>-44496</v>
      </c>
      <c r="J121" s="18"/>
      <c r="K121" s="36"/>
      <c r="L121" s="76">
        <v>1.4999999999999999E-2</v>
      </c>
      <c r="M121" s="76">
        <v>1.4999999999999999E-2</v>
      </c>
      <c r="O121" s="33">
        <f>aprile!AY121</f>
        <v>0</v>
      </c>
      <c r="P121" s="33">
        <f>maggio!AY121</f>
        <v>0</v>
      </c>
      <c r="Q121" s="33">
        <f>giugno!AY121</f>
        <v>41472.000000000015</v>
      </c>
      <c r="R121" s="33">
        <f>luglio!AY121</f>
        <v>66528.000000000044</v>
      </c>
      <c r="S121" s="33">
        <f>agosto!AY121</f>
        <v>53568.000000000022</v>
      </c>
      <c r="T121" s="95">
        <f>settembre!AY121</f>
        <v>27648</v>
      </c>
      <c r="V121" s="386">
        <f t="shared" si="5"/>
        <v>189216.00000000009</v>
      </c>
    </row>
    <row r="122" spans="1:24" x14ac:dyDescent="0.25">
      <c r="A122" s="29"/>
      <c r="B122" s="37"/>
      <c r="C122" s="77" t="s">
        <v>101</v>
      </c>
      <c r="D122" s="78"/>
      <c r="E122" s="79">
        <v>89</v>
      </c>
      <c r="F122" s="77">
        <v>86400</v>
      </c>
      <c r="G122" s="80">
        <f t="shared" si="6"/>
        <v>0</v>
      </c>
      <c r="H122" s="34">
        <v>543840.00000000012</v>
      </c>
      <c r="I122" s="34">
        <f>G122-H122</f>
        <v>-543840.00000000012</v>
      </c>
      <c r="J122" s="18"/>
      <c r="K122" s="36"/>
      <c r="L122" s="76">
        <v>0.2</v>
      </c>
      <c r="M122" s="76">
        <v>0.2</v>
      </c>
      <c r="O122" s="33">
        <f>aprile!AY122</f>
        <v>0</v>
      </c>
      <c r="P122" s="33">
        <f>maggio!AY122</f>
        <v>0</v>
      </c>
      <c r="Q122" s="33">
        <f>giugno!AY122</f>
        <v>241056</v>
      </c>
      <c r="R122" s="33">
        <f>luglio!AY122</f>
        <v>409103.99999999994</v>
      </c>
      <c r="S122" s="33">
        <f>agosto!AY122</f>
        <v>288144.00000000006</v>
      </c>
      <c r="T122" s="95">
        <f>settembre!AY122</f>
        <v>110592</v>
      </c>
      <c r="V122" s="391">
        <f t="shared" si="5"/>
        <v>1048896</v>
      </c>
    </row>
    <row r="123" spans="1:24" x14ac:dyDescent="0.25">
      <c r="A123" s="29"/>
      <c r="B123" s="37"/>
      <c r="C123" s="77" t="s">
        <v>102</v>
      </c>
      <c r="D123" s="78"/>
      <c r="E123" s="79">
        <v>89</v>
      </c>
      <c r="F123" s="77">
        <v>86400</v>
      </c>
      <c r="G123" s="80">
        <f t="shared" si="6"/>
        <v>0</v>
      </c>
      <c r="H123" s="34">
        <v>988799.99999999988</v>
      </c>
      <c r="I123" s="34">
        <f t="shared" si="7"/>
        <v>-988799.99999999988</v>
      </c>
      <c r="J123" s="18"/>
      <c r="K123" s="36"/>
      <c r="L123" s="76">
        <v>0.35</v>
      </c>
      <c r="M123" s="76">
        <v>0.35</v>
      </c>
      <c r="O123" s="33">
        <f>aprile!AY123</f>
        <v>0</v>
      </c>
      <c r="P123" s="33">
        <f>maggio!AY123</f>
        <v>0</v>
      </c>
      <c r="Q123" s="33">
        <f>giugno!AY123</f>
        <v>349919.99999999988</v>
      </c>
      <c r="R123" s="33">
        <f>luglio!AY123</f>
        <v>726624</v>
      </c>
      <c r="S123" s="33">
        <f>agosto!AY123</f>
        <v>580607.99999999988</v>
      </c>
      <c r="T123" s="95">
        <f>settembre!AY123</f>
        <v>248832.00000000003</v>
      </c>
      <c r="V123" s="391">
        <f t="shared" si="5"/>
        <v>1905984</v>
      </c>
      <c r="W123" s="389">
        <f>V122+V123</f>
        <v>2954880</v>
      </c>
      <c r="X123" t="s">
        <v>451</v>
      </c>
    </row>
    <row r="124" spans="1:24" x14ac:dyDescent="0.25">
      <c r="A124" s="29"/>
      <c r="B124" s="37"/>
      <c r="C124" s="77" t="s">
        <v>103</v>
      </c>
      <c r="D124" s="78"/>
      <c r="E124" s="79">
        <v>89</v>
      </c>
      <c r="F124" s="77">
        <v>86400</v>
      </c>
      <c r="G124" s="80">
        <f t="shared" si="6"/>
        <v>0</v>
      </c>
      <c r="H124" s="34">
        <v>1285439.9999999998</v>
      </c>
      <c r="I124" s="34">
        <f t="shared" si="7"/>
        <v>-1285439.9999999998</v>
      </c>
      <c r="J124" s="18"/>
      <c r="K124" s="36"/>
      <c r="L124" s="76">
        <v>0.3</v>
      </c>
      <c r="M124" s="76">
        <v>0.3</v>
      </c>
      <c r="O124" s="33">
        <f>aprile!AY124</f>
        <v>0</v>
      </c>
      <c r="P124" s="33">
        <f>maggio!AY124</f>
        <v>0</v>
      </c>
      <c r="Q124" s="33">
        <f>giugno!AY124</f>
        <v>725759.99999999988</v>
      </c>
      <c r="R124" s="33">
        <f>luglio!AY124</f>
        <v>1600991.9999999998</v>
      </c>
      <c r="S124" s="33">
        <f>agosto!AY124</f>
        <v>1460159.9999999995</v>
      </c>
      <c r="T124" s="95">
        <f>settembre!AY124</f>
        <v>552960.00000000012</v>
      </c>
      <c r="V124" s="386">
        <f t="shared" si="5"/>
        <v>4339871.9999999991</v>
      </c>
      <c r="W124" s="390"/>
    </row>
    <row r="125" spans="1:24" x14ac:dyDescent="0.25">
      <c r="A125" s="29"/>
      <c r="B125" s="37"/>
      <c r="C125" s="81" t="s">
        <v>104</v>
      </c>
      <c r="D125" s="82"/>
      <c r="E125" s="83">
        <v>89</v>
      </c>
      <c r="F125" s="84">
        <v>86400</v>
      </c>
      <c r="G125" s="85">
        <f t="shared" si="6"/>
        <v>0</v>
      </c>
      <c r="H125" s="34">
        <v>59328</v>
      </c>
      <c r="I125" s="34">
        <f t="shared" si="7"/>
        <v>-59328</v>
      </c>
      <c r="J125" s="18"/>
      <c r="K125" s="36"/>
      <c r="L125" s="76">
        <v>0.02</v>
      </c>
      <c r="M125" s="76">
        <v>0.02</v>
      </c>
      <c r="O125" s="33">
        <f>aprile!AY125</f>
        <v>0</v>
      </c>
      <c r="P125" s="33">
        <f>maggio!AY125</f>
        <v>0</v>
      </c>
      <c r="Q125" s="33">
        <f>giugno!AY125</f>
        <v>138240.00000000003</v>
      </c>
      <c r="R125" s="33">
        <f>luglio!AY125</f>
        <v>535247.99999999977</v>
      </c>
      <c r="S125" s="33">
        <f>agosto!AY125</f>
        <v>147311.99999999997</v>
      </c>
      <c r="T125" s="95">
        <f>settembre!AY125</f>
        <v>76032.000000000029</v>
      </c>
      <c r="V125" s="370">
        <f t="shared" si="5"/>
        <v>896831.99999999977</v>
      </c>
      <c r="W125" s="397">
        <f>SUM(V125:V148)</f>
        <v>4366656</v>
      </c>
    </row>
    <row r="126" spans="1:24" x14ac:dyDescent="0.25">
      <c r="A126" s="29"/>
      <c r="B126" s="37"/>
      <c r="C126" s="81" t="s">
        <v>105</v>
      </c>
      <c r="D126" s="82"/>
      <c r="E126" s="83">
        <v>89</v>
      </c>
      <c r="F126" s="84">
        <v>86400</v>
      </c>
      <c r="G126" s="85">
        <f t="shared" si="6"/>
        <v>0</v>
      </c>
      <c r="H126" s="34">
        <v>29664</v>
      </c>
      <c r="I126" s="34">
        <f t="shared" si="7"/>
        <v>-29664</v>
      </c>
      <c r="J126" s="18"/>
      <c r="K126" s="36"/>
      <c r="L126" s="76">
        <v>0.01</v>
      </c>
      <c r="M126" s="76">
        <v>0.01</v>
      </c>
      <c r="O126" s="33">
        <f>aprile!AY126</f>
        <v>0</v>
      </c>
      <c r="P126" s="33">
        <f>maggio!AY126</f>
        <v>0</v>
      </c>
      <c r="Q126" s="33">
        <f>giugno!AY126</f>
        <v>0</v>
      </c>
      <c r="R126" s="33">
        <f>luglio!AY126</f>
        <v>0</v>
      </c>
      <c r="S126" s="33">
        <f>agosto!AY126</f>
        <v>0</v>
      </c>
      <c r="T126" s="95">
        <f>settembre!AY126</f>
        <v>0</v>
      </c>
      <c r="V126" s="386">
        <f t="shared" si="5"/>
        <v>0</v>
      </c>
    </row>
    <row r="127" spans="1:24" x14ac:dyDescent="0.25">
      <c r="A127" s="29"/>
      <c r="B127" s="37"/>
      <c r="C127" s="81" t="s">
        <v>106</v>
      </c>
      <c r="D127" s="82"/>
      <c r="E127" s="83">
        <v>89</v>
      </c>
      <c r="F127" s="84">
        <v>86400</v>
      </c>
      <c r="G127" s="85">
        <f t="shared" si="6"/>
        <v>0</v>
      </c>
      <c r="H127" s="34">
        <v>0</v>
      </c>
      <c r="I127" s="34">
        <f t="shared" si="7"/>
        <v>0</v>
      </c>
      <c r="J127" s="18"/>
      <c r="K127" s="36"/>
      <c r="L127" s="76">
        <v>0</v>
      </c>
      <c r="M127" s="76">
        <v>0</v>
      </c>
      <c r="O127" s="33">
        <f>aprile!AY127</f>
        <v>0</v>
      </c>
      <c r="P127" s="33">
        <f>maggio!AY127</f>
        <v>0</v>
      </c>
      <c r="Q127" s="33">
        <f>giugno!AY127</f>
        <v>69120.000000000015</v>
      </c>
      <c r="R127" s="33">
        <f>luglio!AY127</f>
        <v>64800.000000000007</v>
      </c>
      <c r="S127" s="33">
        <f>agosto!AY127</f>
        <v>0</v>
      </c>
      <c r="T127" s="95">
        <f>settembre!AY127</f>
        <v>0</v>
      </c>
      <c r="V127" s="386">
        <f t="shared" si="5"/>
        <v>133920.00000000003</v>
      </c>
    </row>
    <row r="128" spans="1:24" x14ac:dyDescent="0.25">
      <c r="A128" s="29"/>
      <c r="B128" s="37"/>
      <c r="C128" s="81" t="s">
        <v>107</v>
      </c>
      <c r="D128" s="82"/>
      <c r="E128" s="83">
        <v>89</v>
      </c>
      <c r="F128" s="84">
        <v>86400</v>
      </c>
      <c r="G128" s="85">
        <f t="shared" si="6"/>
        <v>0</v>
      </c>
      <c r="H128" s="34">
        <v>148319.99999999997</v>
      </c>
      <c r="I128" s="34">
        <f t="shared" si="7"/>
        <v>-148319.99999999997</v>
      </c>
      <c r="J128" s="18"/>
      <c r="K128" s="36"/>
      <c r="L128" s="76">
        <v>0.05</v>
      </c>
      <c r="M128" s="76">
        <v>0.05</v>
      </c>
      <c r="O128" s="33">
        <f>aprile!AY128</f>
        <v>0</v>
      </c>
      <c r="P128" s="33">
        <f>maggio!AY128</f>
        <v>0</v>
      </c>
      <c r="Q128" s="33">
        <f>giugno!AY128</f>
        <v>138240.00000000003</v>
      </c>
      <c r="R128" s="33">
        <f>luglio!AY128</f>
        <v>198719.99999999994</v>
      </c>
      <c r="S128" s="33">
        <f>agosto!AY128</f>
        <v>133920.00000000006</v>
      </c>
      <c r="T128" s="95">
        <f>settembre!AY128</f>
        <v>69120.000000000015</v>
      </c>
      <c r="V128" s="386">
        <f t="shared" si="5"/>
        <v>540000.00000000012</v>
      </c>
    </row>
    <row r="129" spans="1:22" x14ac:dyDescent="0.25">
      <c r="A129" s="29"/>
      <c r="B129" s="37"/>
      <c r="C129" s="81" t="s">
        <v>108</v>
      </c>
      <c r="D129" s="82"/>
      <c r="E129" s="83">
        <v>89</v>
      </c>
      <c r="F129" s="84">
        <v>86400</v>
      </c>
      <c r="G129" s="85">
        <f t="shared" si="6"/>
        <v>0</v>
      </c>
      <c r="H129" s="34">
        <v>0</v>
      </c>
      <c r="I129" s="34">
        <f t="shared" si="7"/>
        <v>0</v>
      </c>
      <c r="J129" s="18"/>
      <c r="K129" s="36"/>
      <c r="L129" s="76">
        <v>0</v>
      </c>
      <c r="M129" s="76">
        <v>0</v>
      </c>
      <c r="O129" s="33">
        <f>aprile!AY129</f>
        <v>0</v>
      </c>
      <c r="P129" s="33">
        <f>maggio!AY129</f>
        <v>0</v>
      </c>
      <c r="Q129" s="33">
        <f>giugno!AY129</f>
        <v>0</v>
      </c>
      <c r="R129" s="33">
        <f>luglio!AY129</f>
        <v>0</v>
      </c>
      <c r="S129" s="33">
        <f>agosto!AY129</f>
        <v>0</v>
      </c>
      <c r="T129" s="95">
        <f>settembre!AY129</f>
        <v>0</v>
      </c>
      <c r="V129" s="386">
        <f t="shared" si="5"/>
        <v>0</v>
      </c>
    </row>
    <row r="130" spans="1:22" x14ac:dyDescent="0.25">
      <c r="A130" s="29"/>
      <c r="B130" s="37"/>
      <c r="C130" s="81" t="s">
        <v>109</v>
      </c>
      <c r="D130" s="82"/>
      <c r="E130" s="83">
        <v>89</v>
      </c>
      <c r="F130" s="84">
        <v>86400</v>
      </c>
      <c r="G130" s="85">
        <f t="shared" si="6"/>
        <v>0</v>
      </c>
      <c r="H130" s="34">
        <v>0</v>
      </c>
      <c r="I130" s="34">
        <f t="shared" si="7"/>
        <v>0</v>
      </c>
      <c r="J130" s="18"/>
      <c r="K130" s="36"/>
      <c r="L130" s="76">
        <v>0</v>
      </c>
      <c r="M130" s="76">
        <v>0</v>
      </c>
      <c r="O130" s="33">
        <f>aprile!AY130</f>
        <v>0</v>
      </c>
      <c r="P130" s="33">
        <f>maggio!AY130</f>
        <v>0</v>
      </c>
      <c r="Q130" s="33">
        <f>giugno!AY130</f>
        <v>27648</v>
      </c>
      <c r="R130" s="33">
        <f>luglio!AY130</f>
        <v>39744.000000000015</v>
      </c>
      <c r="S130" s="33">
        <f>agosto!AY130</f>
        <v>26784.000000000011</v>
      </c>
      <c r="T130" s="95">
        <f>settembre!AY130</f>
        <v>13824</v>
      </c>
      <c r="V130" s="386">
        <f t="shared" si="5"/>
        <v>108000.00000000003</v>
      </c>
    </row>
    <row r="131" spans="1:22" x14ac:dyDescent="0.25">
      <c r="A131" s="29"/>
      <c r="B131" s="37"/>
      <c r="C131" s="81" t="s">
        <v>110</v>
      </c>
      <c r="D131" s="82"/>
      <c r="E131" s="83">
        <v>89</v>
      </c>
      <c r="F131" s="84">
        <v>86400</v>
      </c>
      <c r="G131" s="85">
        <f t="shared" si="6"/>
        <v>0</v>
      </c>
      <c r="H131" s="34">
        <v>59328</v>
      </c>
      <c r="I131" s="34">
        <f t="shared" si="7"/>
        <v>-59328</v>
      </c>
      <c r="J131" s="18"/>
      <c r="K131" s="36"/>
      <c r="L131" s="76">
        <v>0.02</v>
      </c>
      <c r="M131" s="76">
        <v>0.02</v>
      </c>
      <c r="O131" s="33">
        <f>aprile!AY131</f>
        <v>0</v>
      </c>
      <c r="P131" s="33">
        <f>maggio!AY131</f>
        <v>0</v>
      </c>
      <c r="Q131" s="33">
        <f>giugno!AY131</f>
        <v>0</v>
      </c>
      <c r="R131" s="33">
        <f>luglio!AY131</f>
        <v>0</v>
      </c>
      <c r="S131" s="33">
        <f>agosto!AY131</f>
        <v>0</v>
      </c>
      <c r="T131" s="95">
        <f>settembre!AY131</f>
        <v>0</v>
      </c>
      <c r="V131" s="386">
        <f t="shared" si="5"/>
        <v>0</v>
      </c>
    </row>
    <row r="132" spans="1:22" x14ac:dyDescent="0.25">
      <c r="A132" s="29"/>
      <c r="B132" s="37"/>
      <c r="C132" s="81" t="s">
        <v>111</v>
      </c>
      <c r="D132" s="82"/>
      <c r="E132" s="83">
        <v>89</v>
      </c>
      <c r="F132" s="84">
        <v>86400</v>
      </c>
      <c r="G132" s="85">
        <f t="shared" si="6"/>
        <v>0</v>
      </c>
      <c r="H132" s="34">
        <v>29664</v>
      </c>
      <c r="I132" s="34">
        <f t="shared" si="7"/>
        <v>-29664</v>
      </c>
      <c r="J132" s="18"/>
      <c r="K132" s="36"/>
      <c r="L132" s="76">
        <v>0.01</v>
      </c>
      <c r="M132" s="76">
        <v>0.01</v>
      </c>
      <c r="O132" s="33">
        <f>aprile!AY132</f>
        <v>0</v>
      </c>
      <c r="P132" s="33">
        <f>maggio!AY132</f>
        <v>0</v>
      </c>
      <c r="Q132" s="33">
        <f>giugno!AY132</f>
        <v>13824</v>
      </c>
      <c r="R132" s="33">
        <f>luglio!AY132</f>
        <v>12960</v>
      </c>
      <c r="S132" s="33">
        <f>agosto!AY132</f>
        <v>0</v>
      </c>
      <c r="T132" s="95">
        <f>settembre!AY132</f>
        <v>0</v>
      </c>
      <c r="V132" s="386">
        <f t="shared" si="5"/>
        <v>26784</v>
      </c>
    </row>
    <row r="133" spans="1:22" x14ac:dyDescent="0.25">
      <c r="A133" s="29"/>
      <c r="B133" s="37"/>
      <c r="C133" s="81" t="s">
        <v>112</v>
      </c>
      <c r="D133" s="82"/>
      <c r="E133" s="83">
        <v>89</v>
      </c>
      <c r="F133" s="84">
        <v>86400</v>
      </c>
      <c r="G133" s="85">
        <f t="shared" si="6"/>
        <v>0</v>
      </c>
      <c r="H133" s="34">
        <v>0</v>
      </c>
      <c r="I133" s="34">
        <f t="shared" si="7"/>
        <v>0</v>
      </c>
      <c r="J133" s="18"/>
      <c r="K133" s="36"/>
      <c r="L133" s="76">
        <v>0</v>
      </c>
      <c r="M133" s="76">
        <v>0</v>
      </c>
      <c r="O133" s="33">
        <f>aprile!AY133</f>
        <v>0</v>
      </c>
      <c r="P133" s="33">
        <f>maggio!AY133</f>
        <v>0</v>
      </c>
      <c r="Q133" s="33">
        <f>giugno!AY133</f>
        <v>0</v>
      </c>
      <c r="R133" s="33">
        <f>luglio!AY133</f>
        <v>0</v>
      </c>
      <c r="S133" s="33">
        <f>agosto!AY133</f>
        <v>0</v>
      </c>
      <c r="T133" s="95">
        <f>settembre!AY133</f>
        <v>0</v>
      </c>
      <c r="V133" s="386">
        <f t="shared" ref="V133:V156" si="8">O133+P133+Q133+R133+S133+T133</f>
        <v>0</v>
      </c>
    </row>
    <row r="134" spans="1:22" x14ac:dyDescent="0.25">
      <c r="A134" s="29"/>
      <c r="B134" s="37"/>
      <c r="C134" s="81" t="s">
        <v>113</v>
      </c>
      <c r="D134" s="82"/>
      <c r="E134" s="83">
        <v>89</v>
      </c>
      <c r="F134" s="84">
        <v>86400</v>
      </c>
      <c r="G134" s="85">
        <f t="shared" si="6"/>
        <v>0</v>
      </c>
      <c r="H134" s="34">
        <v>296639.99999999994</v>
      </c>
      <c r="I134" s="34">
        <f t="shared" si="7"/>
        <v>-296639.99999999994</v>
      </c>
      <c r="J134" s="18"/>
      <c r="K134" s="36"/>
      <c r="L134" s="76">
        <v>0.1</v>
      </c>
      <c r="M134" s="76">
        <v>0.1</v>
      </c>
      <c r="O134" s="33">
        <f>aprile!AY134</f>
        <v>0</v>
      </c>
      <c r="P134" s="33">
        <f>maggio!AY134</f>
        <v>0</v>
      </c>
      <c r="Q134" s="33">
        <f>giugno!AY134</f>
        <v>207359.99999999994</v>
      </c>
      <c r="R134" s="33">
        <f>luglio!AY134</f>
        <v>287279.99999999983</v>
      </c>
      <c r="S134" s="33">
        <f>agosto!AY134</f>
        <v>174095.99999999988</v>
      </c>
      <c r="T134" s="95">
        <f>settembre!AY134</f>
        <v>89855.999999999971</v>
      </c>
      <c r="V134" s="386">
        <f t="shared" si="8"/>
        <v>758591.99999999965</v>
      </c>
    </row>
    <row r="135" spans="1:22" x14ac:dyDescent="0.25">
      <c r="A135" s="29"/>
      <c r="B135" s="37"/>
      <c r="C135" s="81" t="s">
        <v>114</v>
      </c>
      <c r="D135" s="82"/>
      <c r="E135" s="83">
        <v>89</v>
      </c>
      <c r="F135" s="84">
        <v>86400</v>
      </c>
      <c r="G135" s="85">
        <f t="shared" si="6"/>
        <v>0</v>
      </c>
      <c r="H135" s="34">
        <v>148319.99999999997</v>
      </c>
      <c r="I135" s="34">
        <f t="shared" si="7"/>
        <v>-148319.99999999997</v>
      </c>
      <c r="J135" s="18"/>
      <c r="K135" s="36"/>
      <c r="L135" s="76">
        <v>0.05</v>
      </c>
      <c r="M135" s="76">
        <v>0.05</v>
      </c>
      <c r="O135" s="33">
        <f>aprile!AY135</f>
        <v>0</v>
      </c>
      <c r="P135" s="33">
        <f>maggio!AY135</f>
        <v>0</v>
      </c>
      <c r="Q135" s="33">
        <f>giugno!AY135</f>
        <v>69120.000000000015</v>
      </c>
      <c r="R135" s="33">
        <f>luglio!AY135</f>
        <v>92448.000000000029</v>
      </c>
      <c r="S135" s="33">
        <f>agosto!AY135</f>
        <v>53568.000000000022</v>
      </c>
      <c r="T135" s="95">
        <f>settembre!AY135</f>
        <v>27648</v>
      </c>
      <c r="V135" s="386">
        <f t="shared" si="8"/>
        <v>242784.00000000009</v>
      </c>
    </row>
    <row r="136" spans="1:22" x14ac:dyDescent="0.25">
      <c r="A136" s="29"/>
      <c r="B136" s="37"/>
      <c r="C136" s="81" t="s">
        <v>115</v>
      </c>
      <c r="D136" s="82"/>
      <c r="E136" s="83">
        <v>89</v>
      </c>
      <c r="F136" s="84">
        <v>86400</v>
      </c>
      <c r="G136" s="85">
        <f t="shared" si="6"/>
        <v>0</v>
      </c>
      <c r="H136" s="34">
        <v>0</v>
      </c>
      <c r="I136" s="34">
        <f t="shared" si="7"/>
        <v>0</v>
      </c>
      <c r="J136" s="18"/>
      <c r="K136" s="36"/>
      <c r="L136" s="76">
        <v>0</v>
      </c>
      <c r="M136" s="76">
        <v>0</v>
      </c>
      <c r="O136" s="33">
        <f>aprile!AY136</f>
        <v>0</v>
      </c>
      <c r="P136" s="33">
        <f>maggio!AY136</f>
        <v>0</v>
      </c>
      <c r="Q136" s="33">
        <f>giugno!AY136</f>
        <v>0</v>
      </c>
      <c r="R136" s="33">
        <f>luglio!AY136</f>
        <v>0</v>
      </c>
      <c r="S136" s="33">
        <f>agosto!AY136</f>
        <v>0</v>
      </c>
      <c r="T136" s="95">
        <f>settembre!AY136</f>
        <v>0</v>
      </c>
      <c r="V136" s="386">
        <f t="shared" si="8"/>
        <v>0</v>
      </c>
    </row>
    <row r="137" spans="1:22" x14ac:dyDescent="0.25">
      <c r="A137" s="29"/>
      <c r="B137" s="37"/>
      <c r="C137" s="81" t="s">
        <v>116</v>
      </c>
      <c r="D137" s="82"/>
      <c r="E137" s="83">
        <v>89</v>
      </c>
      <c r="F137" s="84">
        <v>86400</v>
      </c>
      <c r="G137" s="85">
        <f t="shared" si="6"/>
        <v>0</v>
      </c>
      <c r="H137" s="34">
        <v>0</v>
      </c>
      <c r="I137" s="34">
        <f t="shared" si="7"/>
        <v>0</v>
      </c>
      <c r="J137" s="18"/>
      <c r="K137" s="36"/>
      <c r="L137" s="76">
        <v>0</v>
      </c>
      <c r="M137" s="76">
        <v>0</v>
      </c>
      <c r="O137" s="33">
        <f>aprile!AY137</f>
        <v>0</v>
      </c>
      <c r="P137" s="33">
        <f>maggio!AY137</f>
        <v>0</v>
      </c>
      <c r="Q137" s="33">
        <f>giugno!AY137</f>
        <v>41472.000000000015</v>
      </c>
      <c r="R137" s="33">
        <f>luglio!AY137</f>
        <v>59616.000000000036</v>
      </c>
      <c r="S137" s="33">
        <f>agosto!AY137</f>
        <v>40176.000000000029</v>
      </c>
      <c r="T137" s="95">
        <f>settembre!AY137</f>
        <v>20736.000000000007</v>
      </c>
      <c r="V137" s="386">
        <f t="shared" si="8"/>
        <v>162000.00000000009</v>
      </c>
    </row>
    <row r="138" spans="1:22" x14ac:dyDescent="0.25">
      <c r="A138" s="29"/>
      <c r="B138" s="37"/>
      <c r="C138" s="86" t="s">
        <v>117</v>
      </c>
      <c r="D138" s="87"/>
      <c r="E138" s="88">
        <v>89</v>
      </c>
      <c r="F138" s="86">
        <v>86400</v>
      </c>
      <c r="G138" s="89">
        <f t="shared" si="6"/>
        <v>0</v>
      </c>
      <c r="H138" s="34">
        <v>88992</v>
      </c>
      <c r="I138" s="34">
        <f t="shared" si="7"/>
        <v>-88992</v>
      </c>
      <c r="J138" s="18"/>
      <c r="K138" s="36"/>
      <c r="L138" s="76">
        <v>0.03</v>
      </c>
      <c r="M138" s="76">
        <v>0.03</v>
      </c>
      <c r="O138" s="33">
        <f>aprile!AY138</f>
        <v>0</v>
      </c>
      <c r="P138" s="33">
        <f>maggio!AY138</f>
        <v>0</v>
      </c>
      <c r="Q138" s="33">
        <f>giugno!AY138</f>
        <v>34560.000000000007</v>
      </c>
      <c r="R138" s="33">
        <f>luglio!AY138</f>
        <v>66960.000000000029</v>
      </c>
      <c r="S138" s="33">
        <f>agosto!AY138</f>
        <v>66960.000000000029</v>
      </c>
      <c r="T138" s="95">
        <f>settembre!AY138</f>
        <v>34560.000000000007</v>
      </c>
      <c r="V138" s="386">
        <f t="shared" si="8"/>
        <v>203040.00000000006</v>
      </c>
    </row>
    <row r="139" spans="1:22" x14ac:dyDescent="0.25">
      <c r="A139" s="29"/>
      <c r="B139" s="37"/>
      <c r="C139" s="86" t="s">
        <v>118</v>
      </c>
      <c r="D139" s="87"/>
      <c r="E139" s="88">
        <v>89</v>
      </c>
      <c r="F139" s="86">
        <v>86400</v>
      </c>
      <c r="G139" s="89">
        <f t="shared" si="6"/>
        <v>0</v>
      </c>
      <c r="H139" s="34">
        <v>158207.99999999997</v>
      </c>
      <c r="I139" s="34">
        <f t="shared" si="7"/>
        <v>-158207.99999999997</v>
      </c>
      <c r="J139" s="18"/>
      <c r="K139" s="36"/>
      <c r="L139" s="76">
        <v>0.06</v>
      </c>
      <c r="M139" s="76">
        <v>0.06</v>
      </c>
      <c r="O139" s="33">
        <f>aprile!AY139</f>
        <v>0</v>
      </c>
      <c r="P139" s="33">
        <f>maggio!AY139</f>
        <v>0</v>
      </c>
      <c r="Q139" s="33">
        <f>giugno!AY139</f>
        <v>69120.000000000015</v>
      </c>
      <c r="R139" s="33">
        <f>luglio!AY139</f>
        <v>106272.00000000004</v>
      </c>
      <c r="S139" s="33">
        <f>agosto!AY139</f>
        <v>80352.000000000058</v>
      </c>
      <c r="T139" s="95">
        <f>settembre!AY139</f>
        <v>41472.000000000015</v>
      </c>
      <c r="V139" s="386">
        <f t="shared" si="8"/>
        <v>297216.00000000012</v>
      </c>
    </row>
    <row r="140" spans="1:22" x14ac:dyDescent="0.25">
      <c r="A140" s="29"/>
      <c r="B140" s="37"/>
      <c r="C140" s="86" t="s">
        <v>119</v>
      </c>
      <c r="D140" s="87"/>
      <c r="E140" s="88">
        <v>89</v>
      </c>
      <c r="F140" s="86">
        <v>86400</v>
      </c>
      <c r="G140" s="89">
        <f t="shared" si="6"/>
        <v>0</v>
      </c>
      <c r="H140" s="34">
        <v>158207.99999999997</v>
      </c>
      <c r="I140" s="34">
        <f t="shared" si="7"/>
        <v>-158207.99999999997</v>
      </c>
      <c r="J140" s="18"/>
      <c r="K140" s="36"/>
      <c r="L140" s="76">
        <v>0.06</v>
      </c>
      <c r="M140" s="76">
        <v>0.06</v>
      </c>
      <c r="O140" s="33">
        <f>aprile!AY140</f>
        <v>0</v>
      </c>
      <c r="P140" s="33">
        <f>maggio!AY140</f>
        <v>0</v>
      </c>
      <c r="Q140" s="33">
        <f>giugno!AY140</f>
        <v>110592</v>
      </c>
      <c r="R140" s="33">
        <f>luglio!AY140</f>
        <v>169344.00000000006</v>
      </c>
      <c r="S140" s="33">
        <f>agosto!AY140</f>
        <v>80352.000000000058</v>
      </c>
      <c r="T140" s="95">
        <f>settembre!AY140</f>
        <v>41472.000000000015</v>
      </c>
      <c r="V140" s="386">
        <f t="shared" si="8"/>
        <v>401760.00000000012</v>
      </c>
    </row>
    <row r="141" spans="1:22" x14ac:dyDescent="0.25">
      <c r="A141" s="29"/>
      <c r="B141" s="37"/>
      <c r="C141" s="86" t="s">
        <v>120</v>
      </c>
      <c r="D141" s="87"/>
      <c r="E141" s="88">
        <v>89</v>
      </c>
      <c r="F141" s="86">
        <v>86400</v>
      </c>
      <c r="G141" s="89">
        <f t="shared" si="6"/>
        <v>0</v>
      </c>
      <c r="H141" s="34">
        <v>0</v>
      </c>
      <c r="I141" s="34">
        <f t="shared" si="7"/>
        <v>0</v>
      </c>
      <c r="J141" s="18"/>
      <c r="K141" s="36"/>
      <c r="L141" s="76">
        <v>0</v>
      </c>
      <c r="M141" s="76">
        <v>0</v>
      </c>
      <c r="O141" s="33">
        <f>aprile!AY141</f>
        <v>0</v>
      </c>
      <c r="P141" s="33">
        <f>maggio!AY141</f>
        <v>0</v>
      </c>
      <c r="Q141" s="33">
        <f>giugno!AY141</f>
        <v>0</v>
      </c>
      <c r="R141" s="33">
        <f>luglio!AY141</f>
        <v>0</v>
      </c>
      <c r="S141" s="33">
        <f>agosto!AY141</f>
        <v>0</v>
      </c>
      <c r="T141" s="95">
        <f>settembre!AY141</f>
        <v>0</v>
      </c>
      <c r="V141" s="386">
        <f t="shared" si="8"/>
        <v>0</v>
      </c>
    </row>
    <row r="142" spans="1:22" x14ac:dyDescent="0.25">
      <c r="A142" s="29"/>
      <c r="B142" s="37"/>
      <c r="C142" s="86" t="s">
        <v>121</v>
      </c>
      <c r="D142" s="87"/>
      <c r="E142" s="88">
        <v>89</v>
      </c>
      <c r="F142" s="86">
        <v>86400</v>
      </c>
      <c r="G142" s="89">
        <f t="shared" si="6"/>
        <v>0</v>
      </c>
      <c r="H142" s="34">
        <v>0</v>
      </c>
      <c r="I142" s="34">
        <f t="shared" si="7"/>
        <v>0</v>
      </c>
      <c r="J142" s="18"/>
      <c r="K142" s="36"/>
      <c r="L142" s="76">
        <v>0</v>
      </c>
      <c r="M142" s="76">
        <v>0</v>
      </c>
      <c r="O142" s="33">
        <f>aprile!AY142</f>
        <v>0</v>
      </c>
      <c r="P142" s="33">
        <f>maggio!AY142</f>
        <v>0</v>
      </c>
      <c r="Q142" s="33">
        <f>giugno!AY142</f>
        <v>0</v>
      </c>
      <c r="R142" s="33">
        <f>luglio!AY142</f>
        <v>0</v>
      </c>
      <c r="S142" s="33">
        <f>agosto!AY142</f>
        <v>0</v>
      </c>
      <c r="T142" s="95">
        <f>settembre!AY142</f>
        <v>0</v>
      </c>
      <c r="V142" s="386">
        <f t="shared" si="8"/>
        <v>0</v>
      </c>
    </row>
    <row r="143" spans="1:22" x14ac:dyDescent="0.25">
      <c r="A143" s="29"/>
      <c r="B143" s="37"/>
      <c r="C143" s="86" t="s">
        <v>122</v>
      </c>
      <c r="D143" s="87"/>
      <c r="E143" s="88">
        <v>89</v>
      </c>
      <c r="F143" s="86">
        <v>86400</v>
      </c>
      <c r="G143" s="89">
        <f t="shared" si="6"/>
        <v>0</v>
      </c>
      <c r="H143" s="34">
        <v>0</v>
      </c>
      <c r="I143" s="34">
        <f t="shared" si="7"/>
        <v>0</v>
      </c>
      <c r="J143" s="18"/>
      <c r="K143" s="36"/>
      <c r="L143" s="76">
        <v>0</v>
      </c>
      <c r="M143" s="76">
        <v>0</v>
      </c>
      <c r="O143" s="33">
        <f>aprile!AY143</f>
        <v>0</v>
      </c>
      <c r="P143" s="33">
        <f>maggio!AY143</f>
        <v>0</v>
      </c>
      <c r="Q143" s="33">
        <f>giugno!AY143</f>
        <v>0</v>
      </c>
      <c r="R143" s="33">
        <f>luglio!AY143</f>
        <v>0</v>
      </c>
      <c r="S143" s="33">
        <f>agosto!AY143</f>
        <v>0</v>
      </c>
      <c r="T143" s="95">
        <f>settembre!AY143</f>
        <v>0</v>
      </c>
      <c r="V143" s="386">
        <f t="shared" si="8"/>
        <v>0</v>
      </c>
    </row>
    <row r="144" spans="1:22" x14ac:dyDescent="0.25">
      <c r="A144" s="29"/>
      <c r="B144" s="37"/>
      <c r="C144" s="86" t="s">
        <v>123</v>
      </c>
      <c r="D144" s="87"/>
      <c r="E144" s="88">
        <v>89</v>
      </c>
      <c r="F144" s="86">
        <v>86400</v>
      </c>
      <c r="G144" s="89">
        <f t="shared" si="6"/>
        <v>0</v>
      </c>
      <c r="H144" s="34">
        <v>29664</v>
      </c>
      <c r="I144" s="34">
        <f t="shared" si="7"/>
        <v>-29664</v>
      </c>
      <c r="J144" s="18"/>
      <c r="K144" s="36"/>
      <c r="L144" s="76">
        <v>0.01</v>
      </c>
      <c r="M144" s="76">
        <v>0.01</v>
      </c>
      <c r="O144" s="33">
        <f>aprile!AY144</f>
        <v>0</v>
      </c>
      <c r="P144" s="33">
        <f>maggio!AY144</f>
        <v>0</v>
      </c>
      <c r="Q144" s="33">
        <f>giugno!AY144</f>
        <v>6912</v>
      </c>
      <c r="R144" s="33">
        <f>luglio!AY144</f>
        <v>64800.000000000007</v>
      </c>
      <c r="S144" s="33">
        <f>agosto!AY144</f>
        <v>0</v>
      </c>
      <c r="T144" s="95">
        <f>settembre!AY144</f>
        <v>0</v>
      </c>
      <c r="V144" s="386">
        <f t="shared" si="8"/>
        <v>71712</v>
      </c>
    </row>
    <row r="145" spans="1:23" x14ac:dyDescent="0.25">
      <c r="A145" s="29"/>
      <c r="B145" s="37"/>
      <c r="C145" s="86" t="s">
        <v>124</v>
      </c>
      <c r="D145" s="87"/>
      <c r="E145" s="88">
        <v>89</v>
      </c>
      <c r="F145" s="86">
        <v>86400</v>
      </c>
      <c r="G145" s="89">
        <f t="shared" si="6"/>
        <v>0</v>
      </c>
      <c r="H145" s="34">
        <v>29664</v>
      </c>
      <c r="I145" s="34">
        <f t="shared" si="7"/>
        <v>-29664</v>
      </c>
      <c r="J145" s="18"/>
      <c r="K145" s="36"/>
      <c r="L145" s="76">
        <v>0.01</v>
      </c>
      <c r="M145" s="76">
        <v>0.01</v>
      </c>
      <c r="O145" s="33">
        <f>aprile!AY145</f>
        <v>0</v>
      </c>
      <c r="P145" s="33">
        <f>maggio!AY145</f>
        <v>0</v>
      </c>
      <c r="Q145" s="33">
        <f>giugno!AY145</f>
        <v>41472.000000000015</v>
      </c>
      <c r="R145" s="33">
        <f>luglio!AY145</f>
        <v>59616.000000000036</v>
      </c>
      <c r="S145" s="33">
        <f>agosto!AY145</f>
        <v>40176.000000000029</v>
      </c>
      <c r="T145" s="95">
        <f>settembre!AY145</f>
        <v>20736.000000000007</v>
      </c>
      <c r="V145" s="386">
        <f t="shared" si="8"/>
        <v>162000.00000000009</v>
      </c>
    </row>
    <row r="146" spans="1:23" x14ac:dyDescent="0.25">
      <c r="A146" s="29"/>
      <c r="B146" s="37"/>
      <c r="C146" s="86" t="s">
        <v>125</v>
      </c>
      <c r="D146" s="87"/>
      <c r="E146" s="88">
        <v>89</v>
      </c>
      <c r="F146" s="86">
        <v>86400</v>
      </c>
      <c r="G146" s="89">
        <f>D146*E146*F146</f>
        <v>0</v>
      </c>
      <c r="H146" s="34">
        <v>88992</v>
      </c>
      <c r="I146" s="34">
        <f>G146-H146</f>
        <v>-88992</v>
      </c>
      <c r="J146" s="18"/>
      <c r="K146" s="36"/>
      <c r="L146" s="90">
        <v>0.03</v>
      </c>
      <c r="M146" s="90">
        <v>0.03</v>
      </c>
      <c r="O146" s="33">
        <f>aprile!AY146</f>
        <v>0</v>
      </c>
      <c r="P146" s="33">
        <f>maggio!AY146</f>
        <v>0</v>
      </c>
      <c r="Q146" s="33">
        <f>giugno!AY146</f>
        <v>82944.000000000029</v>
      </c>
      <c r="R146" s="33">
        <f>luglio!AY146</f>
        <v>117504.00000000007</v>
      </c>
      <c r="S146" s="33">
        <f>agosto!AY146</f>
        <v>53568.000000000022</v>
      </c>
      <c r="T146" s="95">
        <f>settembre!AY146</f>
        <v>27648</v>
      </c>
      <c r="V146" s="386">
        <f t="shared" si="8"/>
        <v>281664.00000000012</v>
      </c>
    </row>
    <row r="147" spans="1:23" x14ac:dyDescent="0.25">
      <c r="A147" s="29"/>
      <c r="B147" s="37"/>
      <c r="C147" s="86" t="s">
        <v>126</v>
      </c>
      <c r="D147" s="87"/>
      <c r="E147" s="88">
        <v>89</v>
      </c>
      <c r="F147" s="86">
        <v>86400</v>
      </c>
      <c r="G147" s="89">
        <f t="shared" si="6"/>
        <v>0</v>
      </c>
      <c r="H147" s="34">
        <v>0</v>
      </c>
      <c r="I147" s="34">
        <f t="shared" si="7"/>
        <v>0</v>
      </c>
      <c r="J147" s="18"/>
      <c r="K147" s="36"/>
      <c r="L147" s="90">
        <v>0</v>
      </c>
      <c r="M147" s="90">
        <v>0</v>
      </c>
      <c r="O147" s="33">
        <f>aprile!AY147</f>
        <v>0</v>
      </c>
      <c r="P147" s="33">
        <f>maggio!AY147</f>
        <v>0</v>
      </c>
      <c r="Q147" s="33">
        <f>giugno!AY147</f>
        <v>41472.000000000015</v>
      </c>
      <c r="R147" s="33">
        <f>luglio!AY147</f>
        <v>38880.000000000015</v>
      </c>
      <c r="S147" s="33">
        <f>agosto!AY147</f>
        <v>0</v>
      </c>
      <c r="T147" s="95">
        <f>settembre!AY147</f>
        <v>0</v>
      </c>
      <c r="V147" s="386">
        <f t="shared" si="8"/>
        <v>80352.000000000029</v>
      </c>
    </row>
    <row r="148" spans="1:23" x14ac:dyDescent="0.25">
      <c r="A148" s="29"/>
      <c r="B148" s="37"/>
      <c r="C148" s="86" t="s">
        <v>127</v>
      </c>
      <c r="D148" s="87"/>
      <c r="E148" s="88">
        <v>89</v>
      </c>
      <c r="F148" s="86">
        <v>86400</v>
      </c>
      <c r="G148" s="89">
        <f t="shared" si="6"/>
        <v>0</v>
      </c>
      <c r="H148" s="34">
        <v>0</v>
      </c>
      <c r="I148" s="34">
        <f t="shared" si="7"/>
        <v>0</v>
      </c>
      <c r="J148" s="18"/>
      <c r="K148" s="36"/>
      <c r="L148" s="90">
        <v>0</v>
      </c>
      <c r="M148" s="90">
        <v>0</v>
      </c>
      <c r="O148" s="33">
        <f>aprile!AY148</f>
        <v>0</v>
      </c>
      <c r="P148" s="33">
        <f>maggio!AY148</f>
        <v>0</v>
      </c>
      <c r="Q148" s="33">
        <f>giugno!AY148</f>
        <v>0</v>
      </c>
      <c r="R148" s="33">
        <f>luglio!AY148</f>
        <v>0</v>
      </c>
      <c r="S148" s="33">
        <f>agosto!AY148</f>
        <v>0</v>
      </c>
      <c r="T148" s="95">
        <f>settembre!AY148</f>
        <v>0</v>
      </c>
      <c r="V148" s="386">
        <f t="shared" si="8"/>
        <v>0</v>
      </c>
    </row>
    <row r="149" spans="1:23" x14ac:dyDescent="0.25">
      <c r="A149" s="104"/>
      <c r="B149" s="37"/>
      <c r="C149" s="105"/>
      <c r="D149" s="106"/>
      <c r="E149" s="88"/>
      <c r="F149" s="86"/>
      <c r="G149" s="89"/>
      <c r="H149" s="34"/>
      <c r="I149" s="34"/>
      <c r="J149" s="18"/>
      <c r="K149" s="36"/>
      <c r="L149" s="90"/>
      <c r="M149" s="90"/>
      <c r="P149" s="33"/>
      <c r="Q149" s="33"/>
      <c r="R149" s="33"/>
      <c r="S149" s="33"/>
      <c r="T149" s="95"/>
      <c r="V149" s="386"/>
    </row>
    <row r="150" spans="1:23" ht="15.75" thickBot="1" x14ac:dyDescent="0.3">
      <c r="A150" s="91"/>
      <c r="B150" s="43"/>
      <c r="C150" s="44" t="s">
        <v>155</v>
      </c>
      <c r="D150" s="45">
        <f>SUM(D94:D148)</f>
        <v>0</v>
      </c>
      <c r="E150" s="44"/>
      <c r="F150" s="44"/>
      <c r="G150" s="46"/>
      <c r="H150" s="48"/>
      <c r="I150" s="48"/>
      <c r="J150" s="44"/>
      <c r="K150" s="49">
        <f>SUM(G43:G148)</f>
        <v>190435968</v>
      </c>
      <c r="L150" s="113">
        <f t="shared" ref="L150:M150" si="9">SUM(L94:L148)</f>
        <v>3.1799999999999984</v>
      </c>
      <c r="M150" s="113">
        <f t="shared" si="9"/>
        <v>3.1799999999999984</v>
      </c>
      <c r="N150" s="111"/>
      <c r="O150" s="46">
        <f>aprile!AY150</f>
        <v>0</v>
      </c>
      <c r="P150" s="46">
        <f>maggio!AY150</f>
        <v>0</v>
      </c>
      <c r="Q150" s="46">
        <f>giugno!AY150</f>
        <v>33340204.800000001</v>
      </c>
      <c r="R150" s="46">
        <f>luglio!AY150</f>
        <v>55467503.999999985</v>
      </c>
      <c r="S150" s="46">
        <f>agosto!AY150</f>
        <v>45656870.399999991</v>
      </c>
      <c r="T150" s="49">
        <f>settembre!AY150</f>
        <v>18267206.399999991</v>
      </c>
      <c r="V150" s="387">
        <f t="shared" si="8"/>
        <v>152731785.59999996</v>
      </c>
    </row>
    <row r="151" spans="1:23" ht="16.5" thickTop="1" thickBot="1" x14ac:dyDescent="0.3">
      <c r="A151" s="29"/>
      <c r="B151" s="18"/>
      <c r="C151" s="18"/>
      <c r="D151" s="31"/>
      <c r="E151" s="18"/>
      <c r="F151" s="18"/>
      <c r="G151" s="33"/>
      <c r="H151" s="51"/>
      <c r="I151" s="51"/>
      <c r="J151" s="18"/>
      <c r="K151" s="33"/>
      <c r="L151" s="64"/>
      <c r="P151" s="12"/>
      <c r="Q151" s="12"/>
      <c r="R151" s="12"/>
      <c r="S151" s="12"/>
      <c r="T151" s="12"/>
      <c r="V151" s="12"/>
    </row>
    <row r="152" spans="1:23" ht="15.75" thickTop="1" x14ac:dyDescent="0.25">
      <c r="A152" s="29"/>
      <c r="B152" s="52" t="s">
        <v>128</v>
      </c>
      <c r="C152" s="55" t="s">
        <v>129</v>
      </c>
      <c r="D152" s="22">
        <v>0.26</v>
      </c>
      <c r="E152" s="92">
        <v>24</v>
      </c>
      <c r="F152" s="24">
        <v>86400</v>
      </c>
      <c r="G152" s="25">
        <f>D152*E152*F152</f>
        <v>539136</v>
      </c>
      <c r="H152" s="26">
        <v>359424</v>
      </c>
      <c r="I152" s="26">
        <f t="shared" si="7"/>
        <v>179712</v>
      </c>
      <c r="J152" s="24"/>
      <c r="K152" s="93"/>
      <c r="L152" s="107"/>
      <c r="M152" s="107"/>
      <c r="N152" s="108"/>
      <c r="O152" s="25">
        <f>aprile!AY152</f>
        <v>0</v>
      </c>
      <c r="P152" s="25">
        <f>maggio!AY152</f>
        <v>0</v>
      </c>
      <c r="Q152" s="25">
        <f>giugno!AY152</f>
        <v>292031.99999999994</v>
      </c>
      <c r="R152" s="25">
        <f>luglio!AY152</f>
        <v>269567.99999999994</v>
      </c>
      <c r="S152" s="25">
        <f>agosto!AY152</f>
        <v>269567.99999999994</v>
      </c>
      <c r="T152" s="93">
        <f>settembre!AY152</f>
        <v>22464</v>
      </c>
      <c r="V152" s="385">
        <f t="shared" si="8"/>
        <v>853631.99999999977</v>
      </c>
    </row>
    <row r="153" spans="1:23" x14ac:dyDescent="0.25">
      <c r="A153" s="29"/>
      <c r="B153" s="37"/>
      <c r="C153" s="41" t="s">
        <v>130</v>
      </c>
      <c r="D153" s="31">
        <v>0.25</v>
      </c>
      <c r="E153" s="94">
        <v>13</v>
      </c>
      <c r="F153" s="18">
        <v>86400</v>
      </c>
      <c r="G153" s="33">
        <f>D153*E153*F153</f>
        <v>280800</v>
      </c>
      <c r="H153" s="34">
        <v>302400</v>
      </c>
      <c r="I153" s="34">
        <f t="shared" si="7"/>
        <v>-21600</v>
      </c>
      <c r="J153" s="35"/>
      <c r="K153" s="95"/>
      <c r="O153" s="33">
        <f>aprile!AY153</f>
        <v>0</v>
      </c>
      <c r="P153" s="33">
        <f>maggio!AY153</f>
        <v>0</v>
      </c>
      <c r="Q153" s="33">
        <f>giugno!AY153</f>
        <v>129600</v>
      </c>
      <c r="R153" s="33">
        <f>luglio!AY153</f>
        <v>43200</v>
      </c>
      <c r="S153" s="33">
        <f>agosto!AY153</f>
        <v>64800</v>
      </c>
      <c r="T153" s="95">
        <f>settembre!AY153</f>
        <v>0</v>
      </c>
      <c r="V153" s="386">
        <f t="shared" si="8"/>
        <v>237600</v>
      </c>
    </row>
    <row r="154" spans="1:23" x14ac:dyDescent="0.25">
      <c r="A154" s="104"/>
      <c r="B154" s="37"/>
      <c r="C154" s="41" t="s">
        <v>131</v>
      </c>
      <c r="D154" s="31">
        <v>0.24</v>
      </c>
      <c r="E154" s="94"/>
      <c r="F154" s="18"/>
      <c r="G154" s="33"/>
      <c r="H154" s="34"/>
      <c r="I154" s="34"/>
      <c r="J154" s="35"/>
      <c r="K154" s="95"/>
      <c r="O154" s="33">
        <f>aprile!AY154</f>
        <v>0</v>
      </c>
      <c r="P154" s="33">
        <f>maggio!AY154</f>
        <v>0</v>
      </c>
      <c r="Q154" s="33">
        <f>giugno!AY154</f>
        <v>248832.00000000006</v>
      </c>
      <c r="R154" s="33">
        <f>luglio!AY154</f>
        <v>20736</v>
      </c>
      <c r="S154" s="33">
        <f>agosto!AY154</f>
        <v>0</v>
      </c>
      <c r="T154" s="95">
        <f>settembre!AY154</f>
        <v>0</v>
      </c>
      <c r="V154" s="386">
        <f t="shared" si="8"/>
        <v>269568.00000000006</v>
      </c>
    </row>
    <row r="155" spans="1:23" x14ac:dyDescent="0.25">
      <c r="A155" s="104"/>
      <c r="B155" s="37"/>
      <c r="C155" s="41"/>
      <c r="D155" s="31"/>
      <c r="E155" s="94"/>
      <c r="F155" s="18"/>
      <c r="G155" s="33"/>
      <c r="H155" s="34"/>
      <c r="I155" s="34"/>
      <c r="J155" s="35"/>
      <c r="K155" s="95"/>
      <c r="P155" s="33"/>
      <c r="Q155" s="33"/>
      <c r="R155" s="33"/>
      <c r="S155" s="33"/>
      <c r="T155" s="95"/>
      <c r="V155" s="386"/>
    </row>
    <row r="156" spans="1:23" ht="15.75" thickBot="1" x14ac:dyDescent="0.3">
      <c r="A156" s="91"/>
      <c r="B156" s="43"/>
      <c r="C156" s="58" t="s">
        <v>155</v>
      </c>
      <c r="D156" s="45"/>
      <c r="E156" s="96">
        <v>4</v>
      </c>
      <c r="F156" s="44">
        <v>86400</v>
      </c>
      <c r="G156" s="46">
        <f>D156*E156*F156</f>
        <v>0</v>
      </c>
      <c r="H156" s="60">
        <v>103679.99999999999</v>
      </c>
      <c r="I156" s="60">
        <f t="shared" si="7"/>
        <v>-103679.99999999999</v>
      </c>
      <c r="J156" s="97"/>
      <c r="K156" s="49">
        <f>SUM(G152:G156)</f>
        <v>819936</v>
      </c>
      <c r="L156" s="109"/>
      <c r="M156" s="110"/>
      <c r="N156" s="111"/>
      <c r="O156" s="46">
        <f>aprile!AY156</f>
        <v>0</v>
      </c>
      <c r="P156" s="46">
        <f>maggio!AY156</f>
        <v>0</v>
      </c>
      <c r="Q156" s="46">
        <f>giugno!AY156</f>
        <v>670464</v>
      </c>
      <c r="R156" s="46">
        <f>luglio!AY156</f>
        <v>333503.99999999988</v>
      </c>
      <c r="S156" s="46">
        <f>agosto!AY156</f>
        <v>334367.99999999994</v>
      </c>
      <c r="T156" s="49">
        <f>settembre!AY156</f>
        <v>22464</v>
      </c>
      <c r="V156" s="398">
        <f t="shared" si="8"/>
        <v>1360799.9999999998</v>
      </c>
      <c r="W156" s="399">
        <f>V156/93/84600</f>
        <v>0.17295813315030883</v>
      </c>
    </row>
    <row r="157" spans="1:23" ht="15.75" thickTop="1" x14ac:dyDescent="0.25">
      <c r="I157" s="51"/>
      <c r="K157" s="12"/>
      <c r="P157" s="12"/>
      <c r="Q157" s="12"/>
      <c r="R157" s="12"/>
      <c r="S157" s="12"/>
      <c r="T157" s="12"/>
      <c r="V157" s="12"/>
    </row>
    <row r="158" spans="1:23" ht="23.25" x14ac:dyDescent="0.35">
      <c r="A158" s="99" t="s">
        <v>132</v>
      </c>
      <c r="G158" s="63">
        <f>SUM(G1:G157)</f>
        <v>352346630.40000004</v>
      </c>
      <c r="H158" s="100"/>
      <c r="I158" s="51"/>
      <c r="K158" s="63">
        <f>SUM(K1:K156)</f>
        <v>352346630.39999998</v>
      </c>
      <c r="L158" s="50"/>
      <c r="P158" s="12"/>
      <c r="Q158" s="12"/>
      <c r="R158" s="12"/>
      <c r="S158" s="12"/>
      <c r="T158" s="12"/>
      <c r="V158" s="388">
        <f>V156+V150+V39+V22+V10</f>
        <v>260654111.99999997</v>
      </c>
    </row>
  </sheetData>
  <mergeCells count="1">
    <mergeCell ref="E1:F1"/>
  </mergeCells>
  <printOptions horizontalCentered="1" verticalCentered="1"/>
  <pageMargins left="0.23622047244094491" right="0.23622047244094491" top="0" bottom="0" header="0.31496062992125984" footer="0.31496062992125984"/>
  <pageSetup paperSize="8" scale="49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9"/>
  <sheetViews>
    <sheetView workbookViewId="0">
      <selection activeCell="D13" sqref="D13"/>
    </sheetView>
  </sheetViews>
  <sheetFormatPr defaultRowHeight="15" x14ac:dyDescent="0.25"/>
  <cols>
    <col min="1" max="1" width="36.42578125" customWidth="1"/>
    <col min="2" max="7" width="16.140625" customWidth="1"/>
    <col min="8" max="8" width="4.140625" customWidth="1"/>
    <col min="9" max="9" width="25.140625" bestFit="1" customWidth="1"/>
    <col min="10" max="10" width="9.140625" style="380"/>
  </cols>
  <sheetData>
    <row r="1" spans="1:10" x14ac:dyDescent="0.25">
      <c r="B1" t="s">
        <v>436</v>
      </c>
      <c r="C1" t="s">
        <v>437</v>
      </c>
      <c r="D1" t="s">
        <v>438</v>
      </c>
      <c r="E1" t="s">
        <v>439</v>
      </c>
      <c r="F1" t="s">
        <v>440</v>
      </c>
      <c r="G1" t="s">
        <v>441</v>
      </c>
      <c r="I1" t="s">
        <v>442</v>
      </c>
    </row>
    <row r="2" spans="1:10" x14ac:dyDescent="0.25">
      <c r="A2" s="191" t="s">
        <v>134</v>
      </c>
      <c r="B2" s="12"/>
      <c r="C2" s="12"/>
      <c r="D2" s="12">
        <v>3176841.6000000006</v>
      </c>
      <c r="E2" s="12">
        <v>3176841.6000000006</v>
      </c>
      <c r="F2" s="12">
        <v>3176841.6000000006</v>
      </c>
      <c r="G2" s="12">
        <v>8902396.8000000007</v>
      </c>
      <c r="I2" s="12">
        <f>SUM(B2:H2)</f>
        <v>18432921.600000001</v>
      </c>
    </row>
    <row r="3" spans="1:10" x14ac:dyDescent="0.25">
      <c r="A3" s="191" t="s">
        <v>135</v>
      </c>
      <c r="B3" s="12"/>
      <c r="C3" s="12"/>
      <c r="D3" s="12">
        <v>25920.000000000004</v>
      </c>
      <c r="E3" s="12">
        <v>25920.000000000004</v>
      </c>
      <c r="F3" s="12">
        <v>25920.000000000004</v>
      </c>
      <c r="G3" s="12">
        <v>285120</v>
      </c>
      <c r="I3" s="12">
        <f t="shared" ref="I3:I28" si="0">SUM(B3:H3)</f>
        <v>362880</v>
      </c>
    </row>
    <row r="4" spans="1:10" x14ac:dyDescent="0.25">
      <c r="A4" s="191" t="s">
        <v>137</v>
      </c>
      <c r="B4" s="12"/>
      <c r="C4" s="12"/>
      <c r="D4" s="12">
        <v>0</v>
      </c>
      <c r="E4" s="12">
        <v>0</v>
      </c>
      <c r="F4" s="12">
        <v>0</v>
      </c>
      <c r="G4" s="12">
        <v>120959.99999999999</v>
      </c>
      <c r="I4" s="12">
        <f t="shared" si="0"/>
        <v>120959.99999999999</v>
      </c>
    </row>
    <row r="5" spans="1:10" x14ac:dyDescent="0.25">
      <c r="A5" s="191" t="s">
        <v>136</v>
      </c>
      <c r="B5" s="12"/>
      <c r="C5" s="12"/>
      <c r="D5" s="12">
        <v>51840.000000000007</v>
      </c>
      <c r="E5" s="12">
        <v>51840.000000000007</v>
      </c>
      <c r="F5" s="12">
        <v>51840.000000000007</v>
      </c>
      <c r="G5" s="12">
        <v>691200</v>
      </c>
      <c r="I5" s="12">
        <f t="shared" si="0"/>
        <v>846720</v>
      </c>
    </row>
    <row r="6" spans="1:10" x14ac:dyDescent="0.25">
      <c r="A6" s="191" t="s">
        <v>138</v>
      </c>
      <c r="B6" s="12"/>
      <c r="C6" s="12"/>
      <c r="D6" s="12">
        <v>224640</v>
      </c>
      <c r="E6" s="12">
        <v>224640</v>
      </c>
      <c r="F6" s="12">
        <v>224640</v>
      </c>
      <c r="G6" s="12">
        <v>276480.00000000006</v>
      </c>
      <c r="I6" s="12">
        <f t="shared" si="0"/>
        <v>950400</v>
      </c>
    </row>
    <row r="7" spans="1:10" x14ac:dyDescent="0.25">
      <c r="A7" s="191" t="s">
        <v>139</v>
      </c>
      <c r="B7" s="12"/>
      <c r="C7" s="12"/>
      <c r="D7" s="12">
        <v>138240.00000000006</v>
      </c>
      <c r="E7" s="12">
        <v>138240.00000000006</v>
      </c>
      <c r="F7" s="12">
        <v>138240.00000000006</v>
      </c>
      <c r="G7" s="12">
        <v>431999.99999999983</v>
      </c>
      <c r="I7" s="12">
        <f t="shared" si="0"/>
        <v>846720</v>
      </c>
    </row>
    <row r="8" spans="1:10" x14ac:dyDescent="0.25">
      <c r="A8" s="191" t="s">
        <v>140</v>
      </c>
      <c r="B8" s="12"/>
      <c r="C8" s="12"/>
      <c r="D8" s="12">
        <v>276480.00000000006</v>
      </c>
      <c r="E8" s="12">
        <v>276480.00000000006</v>
      </c>
      <c r="F8" s="12">
        <v>276480.00000000006</v>
      </c>
      <c r="G8" s="12">
        <v>950399.99999999988</v>
      </c>
      <c r="I8" s="12">
        <f t="shared" si="0"/>
        <v>1779840</v>
      </c>
    </row>
    <row r="9" spans="1:10" x14ac:dyDescent="0.25">
      <c r="A9" s="191" t="s">
        <v>141</v>
      </c>
      <c r="B9" s="12"/>
      <c r="C9" s="12"/>
      <c r="D9" s="12">
        <v>133920.00000000003</v>
      </c>
      <c r="E9" s="12">
        <v>133920.00000000003</v>
      </c>
      <c r="F9" s="12">
        <v>133920.00000000003</v>
      </c>
      <c r="G9" s="12">
        <v>829439.99999999977</v>
      </c>
      <c r="I9" s="12">
        <f t="shared" si="0"/>
        <v>1231200</v>
      </c>
    </row>
    <row r="10" spans="1:10" x14ac:dyDescent="0.25">
      <c r="A10" s="191" t="s">
        <v>169</v>
      </c>
      <c r="B10" s="12"/>
      <c r="C10" s="12"/>
      <c r="D10" s="12">
        <v>56160</v>
      </c>
      <c r="E10" s="12">
        <v>56160</v>
      </c>
      <c r="F10" s="12">
        <v>56160</v>
      </c>
      <c r="G10" s="12">
        <v>138240.00000000003</v>
      </c>
      <c r="I10" s="12">
        <f t="shared" si="0"/>
        <v>306720</v>
      </c>
    </row>
    <row r="11" spans="1:10" x14ac:dyDescent="0.25">
      <c r="A11" s="191" t="s">
        <v>143</v>
      </c>
      <c r="B11" s="12"/>
      <c r="C11" s="12"/>
      <c r="D11" s="12">
        <v>535679.99999999988</v>
      </c>
      <c r="E11" s="12">
        <v>535679.99999999988</v>
      </c>
      <c r="F11" s="12">
        <v>535679.99999999988</v>
      </c>
      <c r="G11" s="12">
        <v>1416959.9999999998</v>
      </c>
      <c r="I11" s="12">
        <f t="shared" si="0"/>
        <v>3023999.9999999991</v>
      </c>
    </row>
    <row r="12" spans="1:10" ht="21" x14ac:dyDescent="0.35">
      <c r="A12" s="18"/>
      <c r="B12" s="12"/>
      <c r="C12" s="12"/>
      <c r="D12" s="12"/>
      <c r="E12" s="12"/>
      <c r="F12" s="12"/>
      <c r="G12" s="12"/>
      <c r="I12" s="379">
        <f>SUM(I2:I11)</f>
        <v>27902361.600000001</v>
      </c>
      <c r="J12" s="381" t="s">
        <v>281</v>
      </c>
    </row>
    <row r="13" spans="1:10" x14ac:dyDescent="0.25">
      <c r="A13" s="18"/>
      <c r="B13" s="12"/>
      <c r="C13" s="12"/>
      <c r="D13" s="12"/>
      <c r="E13" s="12"/>
      <c r="F13" s="12"/>
      <c r="G13" s="12"/>
      <c r="I13" s="12"/>
    </row>
    <row r="14" spans="1:10" x14ac:dyDescent="0.25">
      <c r="A14" s="378"/>
      <c r="B14" s="12"/>
      <c r="C14" s="12"/>
      <c r="D14" s="12"/>
      <c r="E14" s="12"/>
      <c r="F14" s="12"/>
      <c r="G14" s="12"/>
      <c r="I14" s="12"/>
    </row>
    <row r="15" spans="1:10" x14ac:dyDescent="0.25">
      <c r="A15" s="18"/>
      <c r="B15" s="12"/>
      <c r="C15" s="12"/>
      <c r="D15" s="12"/>
      <c r="E15" s="12"/>
      <c r="F15" s="12"/>
      <c r="G15" s="12"/>
      <c r="I15" s="12"/>
    </row>
    <row r="16" spans="1:10" x14ac:dyDescent="0.25">
      <c r="A16" s="18"/>
      <c r="B16" s="12"/>
      <c r="C16" s="12"/>
      <c r="D16" s="12"/>
      <c r="E16" s="12"/>
      <c r="F16" s="12"/>
      <c r="G16" s="12"/>
      <c r="I16" s="12"/>
    </row>
    <row r="17" spans="1:10" x14ac:dyDescent="0.25">
      <c r="A17" s="41"/>
      <c r="B17" s="12"/>
      <c r="C17" s="12"/>
      <c r="D17" s="12"/>
      <c r="E17" s="12"/>
      <c r="F17" s="12"/>
      <c r="G17" s="12"/>
      <c r="I17" s="12"/>
    </row>
    <row r="18" spans="1:10" x14ac:dyDescent="0.25">
      <c r="A18" s="191" t="s">
        <v>144</v>
      </c>
      <c r="B18" s="12"/>
      <c r="C18" s="12"/>
      <c r="D18" s="12">
        <v>34560.000000000007</v>
      </c>
      <c r="E18" s="12">
        <v>34560.000000000007</v>
      </c>
      <c r="F18" s="12">
        <v>34560.000000000007</v>
      </c>
      <c r="G18" s="12">
        <v>0</v>
      </c>
      <c r="I18" s="12">
        <f t="shared" si="0"/>
        <v>103680.00000000003</v>
      </c>
    </row>
    <row r="19" spans="1:10" x14ac:dyDescent="0.25">
      <c r="A19" s="191" t="s">
        <v>145</v>
      </c>
      <c r="B19" s="12"/>
      <c r="C19" s="12"/>
      <c r="D19" s="12">
        <v>181440</v>
      </c>
      <c r="E19" s="12">
        <v>181440</v>
      </c>
      <c r="F19" s="12">
        <v>181440</v>
      </c>
      <c r="G19" s="12">
        <v>138240.00000000003</v>
      </c>
      <c r="I19" s="12">
        <f t="shared" si="0"/>
        <v>682560</v>
      </c>
    </row>
    <row r="20" spans="1:10" x14ac:dyDescent="0.25">
      <c r="A20" s="191" t="s">
        <v>146</v>
      </c>
      <c r="B20" s="12"/>
      <c r="C20" s="12"/>
      <c r="D20" s="12">
        <v>285120</v>
      </c>
      <c r="E20" s="12">
        <v>285120</v>
      </c>
      <c r="F20" s="12">
        <v>285120</v>
      </c>
      <c r="G20" s="12">
        <v>1771200</v>
      </c>
      <c r="I20" s="12">
        <f t="shared" si="0"/>
        <v>2626560</v>
      </c>
    </row>
    <row r="21" spans="1:10" x14ac:dyDescent="0.25">
      <c r="A21" s="191" t="s">
        <v>147</v>
      </c>
      <c r="B21" s="12"/>
      <c r="C21" s="12"/>
      <c r="D21" s="12">
        <v>360287.99999999977</v>
      </c>
      <c r="E21" s="12">
        <v>360287.99999999977</v>
      </c>
      <c r="F21" s="12">
        <v>360287.99999999977</v>
      </c>
      <c r="G21" s="12">
        <v>2678400</v>
      </c>
      <c r="I21" s="12">
        <f t="shared" si="0"/>
        <v>3759263.9999999991</v>
      </c>
    </row>
    <row r="22" spans="1:10" x14ac:dyDescent="0.25">
      <c r="A22" s="191" t="s">
        <v>148</v>
      </c>
      <c r="B22" s="12"/>
      <c r="C22" s="12"/>
      <c r="D22" s="12">
        <v>43199.999999999993</v>
      </c>
      <c r="E22" s="12">
        <v>43199.999999999993</v>
      </c>
      <c r="F22" s="12">
        <v>43199.999999999993</v>
      </c>
      <c r="G22" s="12">
        <v>185760.00000000003</v>
      </c>
      <c r="I22" s="12">
        <f t="shared" si="0"/>
        <v>315360</v>
      </c>
    </row>
    <row r="23" spans="1:10" x14ac:dyDescent="0.25">
      <c r="A23" s="191" t="s">
        <v>150</v>
      </c>
      <c r="B23" s="12"/>
      <c r="C23" s="12"/>
      <c r="D23" s="12">
        <v>0</v>
      </c>
      <c r="E23" s="12">
        <v>0</v>
      </c>
      <c r="F23" s="12">
        <v>0</v>
      </c>
      <c r="G23" s="12">
        <v>0</v>
      </c>
      <c r="I23" s="12">
        <f t="shared" si="0"/>
        <v>0</v>
      </c>
    </row>
    <row r="24" spans="1:10" x14ac:dyDescent="0.25">
      <c r="A24" s="191" t="s">
        <v>149</v>
      </c>
      <c r="B24" s="12"/>
      <c r="C24" s="12"/>
      <c r="D24" s="12">
        <v>82080.000000000029</v>
      </c>
      <c r="E24" s="12">
        <v>82080.000000000029</v>
      </c>
      <c r="F24" s="12">
        <v>82080.000000000029</v>
      </c>
      <c r="G24" s="12">
        <v>2436480</v>
      </c>
      <c r="I24" s="12">
        <f t="shared" si="0"/>
        <v>2682720</v>
      </c>
    </row>
    <row r="25" spans="1:10" x14ac:dyDescent="0.25">
      <c r="A25" s="191" t="s">
        <v>151</v>
      </c>
      <c r="B25" s="12"/>
      <c r="C25" s="12"/>
      <c r="D25" s="12">
        <v>138240.00000000003</v>
      </c>
      <c r="E25" s="12">
        <v>138240.00000000003</v>
      </c>
      <c r="F25" s="12">
        <v>138240.00000000003</v>
      </c>
      <c r="G25" s="12">
        <v>112320</v>
      </c>
      <c r="I25" s="12">
        <f t="shared" si="0"/>
        <v>527040.00000000012</v>
      </c>
    </row>
    <row r="26" spans="1:10" x14ac:dyDescent="0.25">
      <c r="A26" s="191" t="s">
        <v>152</v>
      </c>
      <c r="B26" s="12"/>
      <c r="C26" s="12"/>
      <c r="D26" s="12">
        <v>172800</v>
      </c>
      <c r="E26" s="12">
        <v>172800</v>
      </c>
      <c r="F26" s="12">
        <v>172800</v>
      </c>
      <c r="G26" s="12">
        <v>630719.99999999988</v>
      </c>
      <c r="I26" s="12">
        <f t="shared" si="0"/>
        <v>1149120</v>
      </c>
    </row>
    <row r="27" spans="1:10" x14ac:dyDescent="0.25">
      <c r="A27" s="191" t="s">
        <v>153</v>
      </c>
      <c r="B27" s="12"/>
      <c r="C27" s="12"/>
      <c r="D27" s="12">
        <v>0</v>
      </c>
      <c r="E27" s="12">
        <v>0</v>
      </c>
      <c r="F27" s="12">
        <v>0</v>
      </c>
      <c r="G27" s="12">
        <v>0</v>
      </c>
      <c r="I27" s="12">
        <f t="shared" si="0"/>
        <v>0</v>
      </c>
    </row>
    <row r="28" spans="1:10" x14ac:dyDescent="0.25">
      <c r="A28" s="191" t="s">
        <v>154</v>
      </c>
      <c r="B28" s="12"/>
      <c r="C28" s="12"/>
      <c r="D28" s="12">
        <v>55296</v>
      </c>
      <c r="E28" s="12">
        <v>55296</v>
      </c>
      <c r="F28" s="12">
        <v>55296</v>
      </c>
      <c r="G28" s="12">
        <v>126144.00000000001</v>
      </c>
      <c r="I28" s="12">
        <f t="shared" si="0"/>
        <v>292032</v>
      </c>
    </row>
    <row r="29" spans="1:10" ht="21" x14ac:dyDescent="0.35">
      <c r="I29" s="379">
        <f>SUM(I18:I28)</f>
        <v>12138336</v>
      </c>
      <c r="J29" s="381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TOTALE VOLUMI DISTRETTI</vt:lpstr>
      <vt:lpstr>aprile</vt:lpstr>
      <vt:lpstr>maggio</vt:lpstr>
      <vt:lpstr>giugno</vt:lpstr>
      <vt:lpstr>luglio</vt:lpstr>
      <vt:lpstr>agosto</vt:lpstr>
      <vt:lpstr>settembre</vt:lpstr>
      <vt:lpstr>totale annuo</vt:lpstr>
      <vt:lpstr>SCARICHI</vt:lpstr>
      <vt:lpstr>SUPERFICI</vt:lpstr>
      <vt:lpstr>CANONI E CONCESSIONI</vt:lpstr>
      <vt:lpstr>indice irriguo zona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Liviero</dc:creator>
  <cp:lastModifiedBy>damiano solati</cp:lastModifiedBy>
  <cp:lastPrinted>2020-07-22T08:34:10Z</cp:lastPrinted>
  <dcterms:created xsi:type="dcterms:W3CDTF">2019-07-12T06:48:03Z</dcterms:created>
  <dcterms:modified xsi:type="dcterms:W3CDTF">2022-05-09T06:54:14Z</dcterms:modified>
</cp:coreProperties>
</file>